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uzhinina\документы\2022 год\Уточнение 2022\3. 12.05.2022 № 367\для редакции\"/>
    </mc:Choice>
  </mc:AlternateContent>
  <bookViews>
    <workbookView xWindow="480" yWindow="330" windowWidth="27795" windowHeight="11580"/>
  </bookViews>
  <sheets>
    <sheet name="Функцион. " sheetId="1" r:id="rId1"/>
  </sheets>
  <definedNames>
    <definedName name="_xlnm.Print_Area" localSheetId="0">'Функцион. '!$A$1:$G$657</definedName>
  </definedNames>
  <calcPr calcId="152511"/>
</workbook>
</file>

<file path=xl/calcChain.xml><?xml version="1.0" encoding="utf-8"?>
<calcChain xmlns="http://schemas.openxmlformats.org/spreadsheetml/2006/main">
  <c r="G422" i="1" l="1"/>
  <c r="G421" i="1" s="1"/>
  <c r="F422" i="1"/>
  <c r="F421" i="1" s="1"/>
  <c r="G186" i="1"/>
  <c r="F186" i="1"/>
  <c r="G184" i="1"/>
  <c r="F184" i="1"/>
  <c r="G182" i="1"/>
  <c r="F182" i="1"/>
  <c r="G165" i="1"/>
  <c r="F165" i="1"/>
  <c r="G557" i="1" l="1"/>
  <c r="F557" i="1"/>
  <c r="G418" i="1"/>
  <c r="F418" i="1"/>
  <c r="G236" i="1"/>
  <c r="F236" i="1"/>
  <c r="G234" i="1"/>
  <c r="F234" i="1"/>
  <c r="G232" i="1"/>
  <c r="F232" i="1"/>
  <c r="G230" i="1"/>
  <c r="F230" i="1"/>
  <c r="G228" i="1"/>
  <c r="F228" i="1"/>
  <c r="G226" i="1"/>
  <c r="F226" i="1"/>
  <c r="G224" i="1"/>
  <c r="F224" i="1"/>
  <c r="G222" i="1"/>
  <c r="F222" i="1"/>
  <c r="G220" i="1"/>
  <c r="F220" i="1"/>
  <c r="G218" i="1"/>
  <c r="F218" i="1"/>
  <c r="G216" i="1"/>
  <c r="F216" i="1"/>
  <c r="G29" i="1"/>
  <c r="F29" i="1"/>
  <c r="G19" i="1"/>
  <c r="F19" i="1"/>
  <c r="G73" i="1"/>
  <c r="F73" i="1"/>
  <c r="G75" i="1"/>
  <c r="F75" i="1"/>
  <c r="G78" i="1"/>
  <c r="F78" i="1"/>
  <c r="G387" i="1"/>
  <c r="G386" i="1" s="1"/>
  <c r="F387" i="1"/>
  <c r="F386" i="1" s="1"/>
  <c r="G637" i="1"/>
  <c r="G636" i="1" s="1"/>
  <c r="G635" i="1" s="1"/>
  <c r="F637" i="1"/>
  <c r="F636" i="1" s="1"/>
  <c r="F635" i="1" s="1"/>
  <c r="G237" i="1"/>
  <c r="F237" i="1"/>
  <c r="G72" i="1" l="1"/>
  <c r="G71" i="1" s="1"/>
  <c r="F72" i="1"/>
  <c r="F71" i="1" s="1"/>
  <c r="G540" i="1"/>
  <c r="F540" i="1"/>
  <c r="G403" i="1"/>
  <c r="F403" i="1"/>
  <c r="G401" i="1"/>
  <c r="F401" i="1"/>
  <c r="G180" i="1"/>
  <c r="F180" i="1"/>
  <c r="G185" i="1"/>
  <c r="F185" i="1"/>
  <c r="G183" i="1"/>
  <c r="F183" i="1"/>
  <c r="G181" i="1"/>
  <c r="F181" i="1"/>
  <c r="F102" i="1" l="1"/>
  <c r="F426" i="1"/>
  <c r="G462" i="1" l="1"/>
  <c r="G461" i="1"/>
  <c r="F462" i="1"/>
  <c r="F461" i="1"/>
  <c r="G455" i="1"/>
  <c r="F455" i="1"/>
  <c r="G102" i="1" l="1"/>
  <c r="G83" i="1"/>
  <c r="F83" i="1"/>
  <c r="G518" i="1" l="1"/>
  <c r="F518" i="1"/>
  <c r="G517" i="1"/>
  <c r="F517" i="1"/>
  <c r="F385" i="1"/>
  <c r="F405" i="1"/>
  <c r="G436" i="1" l="1"/>
  <c r="G385" i="1"/>
  <c r="G381" i="1"/>
  <c r="F381" i="1"/>
  <c r="G602" i="1"/>
  <c r="F602" i="1"/>
  <c r="F591" i="1"/>
  <c r="G563" i="1"/>
  <c r="F563" i="1"/>
  <c r="G536" i="1"/>
  <c r="F536" i="1"/>
  <c r="G347" i="1"/>
  <c r="G345" i="1"/>
  <c r="G343" i="1"/>
  <c r="F343" i="1"/>
  <c r="F345" i="1"/>
  <c r="F347" i="1"/>
  <c r="F339" i="1"/>
  <c r="F337" i="1"/>
  <c r="G334" i="1"/>
  <c r="F332" i="1"/>
  <c r="F302" i="1"/>
  <c r="G299" i="1"/>
  <c r="F299" i="1"/>
  <c r="G297" i="1"/>
  <c r="F297" i="1"/>
  <c r="G295" i="1"/>
  <c r="F295" i="1"/>
  <c r="G293" i="1"/>
  <c r="F293" i="1"/>
  <c r="G291" i="1"/>
  <c r="F291" i="1"/>
  <c r="G286" i="1"/>
  <c r="F286" i="1"/>
  <c r="G288" i="1"/>
  <c r="F288" i="1"/>
  <c r="G282" i="1"/>
  <c r="F282" i="1"/>
  <c r="G260" i="1"/>
  <c r="G179" i="1"/>
  <c r="F179" i="1"/>
  <c r="G111" i="1"/>
  <c r="F111" i="1"/>
  <c r="G58" i="1"/>
  <c r="F58" i="1"/>
  <c r="G56" i="1"/>
  <c r="G55" i="1"/>
  <c r="F56" i="1"/>
  <c r="F55" i="1"/>
  <c r="G49" i="1"/>
  <c r="G50" i="1"/>
  <c r="F50" i="1"/>
  <c r="F49" i="1"/>
  <c r="G46" i="1"/>
  <c r="F46" i="1"/>
  <c r="F285" i="1" l="1"/>
  <c r="G285" i="1"/>
  <c r="G248" i="1"/>
  <c r="F248" i="1"/>
  <c r="G521" i="1"/>
  <c r="F521" i="1"/>
  <c r="G440" i="1"/>
  <c r="F440" i="1"/>
  <c r="G431" i="1"/>
  <c r="F431" i="1"/>
  <c r="G411" i="1" l="1"/>
  <c r="F411" i="1"/>
  <c r="G413" i="1"/>
  <c r="F413" i="1"/>
  <c r="G415" i="1"/>
  <c r="F415" i="1"/>
  <c r="G417" i="1"/>
  <c r="F417" i="1"/>
  <c r="G351" i="1"/>
  <c r="F351" i="1"/>
  <c r="G353" i="1"/>
  <c r="F353" i="1"/>
  <c r="G356" i="1"/>
  <c r="G355" i="1" s="1"/>
  <c r="F356" i="1"/>
  <c r="F355" i="1" s="1"/>
  <c r="G116" i="1"/>
  <c r="G115" i="1" s="1"/>
  <c r="G114" i="1" s="1"/>
  <c r="F116" i="1"/>
  <c r="F115" i="1" s="1"/>
  <c r="F114" i="1" s="1"/>
  <c r="F410" i="1" l="1"/>
  <c r="G410" i="1"/>
  <c r="F350" i="1"/>
  <c r="F349" i="1" s="1"/>
  <c r="G350" i="1"/>
  <c r="G349" i="1" s="1"/>
  <c r="G655" i="1"/>
  <c r="G653" i="1"/>
  <c r="G647" i="1"/>
  <c r="G646" i="1" s="1"/>
  <c r="G645" i="1" s="1"/>
  <c r="G644" i="1" s="1"/>
  <c r="G643" i="1" s="1"/>
  <c r="G641" i="1"/>
  <c r="G640" i="1" s="1"/>
  <c r="G639" i="1" s="1"/>
  <c r="G634" i="1" s="1"/>
  <c r="G632" i="1"/>
  <c r="G631" i="1" s="1"/>
  <c r="G629" i="1"/>
  <c r="G628" i="1" s="1"/>
  <c r="G623" i="1"/>
  <c r="G622" i="1" s="1"/>
  <c r="G621" i="1" s="1"/>
  <c r="G620" i="1" s="1"/>
  <c r="G617" i="1"/>
  <c r="G616" i="1" s="1"/>
  <c r="G614" i="1"/>
  <c r="G613" i="1" s="1"/>
  <c r="G610" i="1"/>
  <c r="G609" i="1" s="1"/>
  <c r="G606" i="1"/>
  <c r="G605" i="1" s="1"/>
  <c r="G604" i="1" s="1"/>
  <c r="G601" i="1"/>
  <c r="G600" i="1" s="1"/>
  <c r="G599" i="1" s="1"/>
  <c r="G596" i="1"/>
  <c r="G594" i="1"/>
  <c r="G590" i="1"/>
  <c r="G589" i="1" s="1"/>
  <c r="G588" i="1" s="1"/>
  <c r="G586" i="1"/>
  <c r="G585" i="1" s="1"/>
  <c r="G584" i="1" s="1"/>
  <c r="G583" i="1" s="1"/>
  <c r="G581" i="1"/>
  <c r="G580" i="1" s="1"/>
  <c r="G579" i="1" s="1"/>
  <c r="G576" i="1"/>
  <c r="G575" i="1" s="1"/>
  <c r="G574" i="1" s="1"/>
  <c r="G573" i="1" s="1"/>
  <c r="G569" i="1"/>
  <c r="G567" i="1"/>
  <c r="G562" i="1"/>
  <c r="G561" i="1" s="1"/>
  <c r="G558" i="1"/>
  <c r="G556" i="1"/>
  <c r="G552" i="1"/>
  <c r="G551" i="1" s="1"/>
  <c r="G549" i="1"/>
  <c r="G548" i="1" s="1"/>
  <c r="G547" i="1"/>
  <c r="G546" i="1" s="1"/>
  <c r="G544" i="1"/>
  <c r="G542" i="1"/>
  <c r="G539" i="1"/>
  <c r="G537" i="1"/>
  <c r="G535" i="1"/>
  <c r="G531" i="1"/>
  <c r="G530" i="1" s="1"/>
  <c r="G529" i="1" s="1"/>
  <c r="G523" i="1"/>
  <c r="G516" i="1"/>
  <c r="G515" i="1" s="1"/>
  <c r="G514" i="1" s="1"/>
  <c r="G512" i="1"/>
  <c r="G511" i="1" s="1"/>
  <c r="G510" i="1" s="1"/>
  <c r="G505" i="1"/>
  <c r="G503" i="1"/>
  <c r="G498" i="1"/>
  <c r="G497" i="1" s="1"/>
  <c r="G496" i="1" s="1"/>
  <c r="G494" i="1"/>
  <c r="G493" i="1" s="1"/>
  <c r="G491" i="1"/>
  <c r="G489" i="1"/>
  <c r="G487" i="1"/>
  <c r="G485" i="1"/>
  <c r="G482" i="1"/>
  <c r="G481" i="1" s="1"/>
  <c r="G476" i="1"/>
  <c r="G475" i="1" s="1"/>
  <c r="G474" i="1" s="1"/>
  <c r="G472" i="1"/>
  <c r="G470" i="1"/>
  <c r="G465" i="1"/>
  <c r="G464" i="1" s="1"/>
  <c r="G463" i="1" s="1"/>
  <c r="G460" i="1"/>
  <c r="G459" i="1" s="1"/>
  <c r="G457" i="1"/>
  <c r="G456" i="1" s="1"/>
  <c r="G454" i="1"/>
  <c r="G452" i="1"/>
  <c r="G446" i="1"/>
  <c r="G445" i="1" s="1"/>
  <c r="G444" i="1" s="1"/>
  <c r="G442" i="1"/>
  <c r="G438" i="1"/>
  <c r="G435" i="1"/>
  <c r="G433" i="1"/>
  <c r="G429" i="1"/>
  <c r="G425" i="1"/>
  <c r="G424" i="1" s="1"/>
  <c r="G419" i="1"/>
  <c r="G408" i="1"/>
  <c r="G406" i="1"/>
  <c r="G404" i="1"/>
  <c r="G402" i="1"/>
  <c r="G400" i="1"/>
  <c r="G394" i="1"/>
  <c r="G393" i="1" s="1"/>
  <c r="G392" i="1" s="1"/>
  <c r="G390" i="1"/>
  <c r="G389" i="1" s="1"/>
  <c r="G384" i="1"/>
  <c r="G382" i="1"/>
  <c r="G380" i="1"/>
  <c r="G377" i="1"/>
  <c r="G376" i="1" s="1"/>
  <c r="G370" i="1"/>
  <c r="G369" i="1" s="1"/>
  <c r="G368" i="1" s="1"/>
  <c r="G367" i="1" s="1"/>
  <c r="G365" i="1"/>
  <c r="G364" i="1" s="1"/>
  <c r="G363" i="1" s="1"/>
  <c r="G362" i="1" s="1"/>
  <c r="G360" i="1"/>
  <c r="G359" i="1" s="1"/>
  <c r="G358" i="1" s="1"/>
  <c r="G341" i="1"/>
  <c r="G340" i="1" s="1"/>
  <c r="G339" i="1"/>
  <c r="G338" i="1" s="1"/>
  <c r="G337" i="1"/>
  <c r="G336" i="1" s="1"/>
  <c r="G333" i="1"/>
  <c r="G331" i="1"/>
  <c r="G330" i="1"/>
  <c r="G329" i="1" s="1"/>
  <c r="G328" i="1"/>
  <c r="G327" i="1" s="1"/>
  <c r="G326" i="1"/>
  <c r="G325" i="1" s="1"/>
  <c r="G324" i="1"/>
  <c r="G323" i="1" s="1"/>
  <c r="G322" i="1"/>
  <c r="G321" i="1" s="1"/>
  <c r="G320" i="1"/>
  <c r="G319" i="1" s="1"/>
  <c r="G318" i="1"/>
  <c r="G317" i="1" s="1"/>
  <c r="G316" i="1"/>
  <c r="G315" i="1" s="1"/>
  <c r="G314" i="1"/>
  <c r="G313" i="1" s="1"/>
  <c r="G312" i="1"/>
  <c r="G311" i="1" s="1"/>
  <c r="G310" i="1"/>
  <c r="G309" i="1" s="1"/>
  <c r="G308" i="1"/>
  <c r="G307" i="1" s="1"/>
  <c r="G306" i="1"/>
  <c r="G305" i="1" s="1"/>
  <c r="G304" i="1"/>
  <c r="G303" i="1" s="1"/>
  <c r="G301" i="1"/>
  <c r="G281" i="1"/>
  <c r="G280" i="1" s="1"/>
  <c r="G279" i="1" s="1"/>
  <c r="G276" i="1"/>
  <c r="G274" i="1"/>
  <c r="G272" i="1"/>
  <c r="G268" i="1"/>
  <c r="G267" i="1" s="1"/>
  <c r="G266" i="1" s="1"/>
  <c r="G262" i="1"/>
  <c r="G261" i="1" s="1"/>
  <c r="G259" i="1"/>
  <c r="G258" i="1" s="1"/>
  <c r="G255" i="1"/>
  <c r="G253" i="1"/>
  <c r="G252" i="1" s="1"/>
  <c r="G251" i="1" s="1"/>
  <c r="G247" i="1"/>
  <c r="G246" i="1" s="1"/>
  <c r="G240" i="1"/>
  <c r="G239" i="1" s="1"/>
  <c r="G235" i="1"/>
  <c r="G233" i="1"/>
  <c r="G231" i="1"/>
  <c r="G229" i="1"/>
  <c r="G227" i="1"/>
  <c r="G225" i="1"/>
  <c r="G223" i="1"/>
  <c r="G221" i="1"/>
  <c r="G219" i="1"/>
  <c r="G217" i="1"/>
  <c r="G215" i="1"/>
  <c r="G214" i="1"/>
  <c r="G213" i="1"/>
  <c r="G208" i="1"/>
  <c r="G202" i="1"/>
  <c r="G201" i="1" s="1"/>
  <c r="G199" i="1"/>
  <c r="G198" i="1" s="1"/>
  <c r="G197" i="1" s="1"/>
  <c r="G196" i="1" s="1"/>
  <c r="G193" i="1"/>
  <c r="G192" i="1" s="1"/>
  <c r="G191" i="1" s="1"/>
  <c r="G190" i="1" s="1"/>
  <c r="G187" i="1"/>
  <c r="G178" i="1" s="1"/>
  <c r="G175" i="1"/>
  <c r="G173" i="1"/>
  <c r="G168" i="1"/>
  <c r="G167" i="1" s="1"/>
  <c r="G166" i="1" s="1"/>
  <c r="G164" i="1"/>
  <c r="G163" i="1" s="1"/>
  <c r="G162" i="1" s="1"/>
  <c r="G157" i="1"/>
  <c r="G156" i="1" s="1"/>
  <c r="G155" i="1" s="1"/>
  <c r="G153" i="1"/>
  <c r="G152" i="1"/>
  <c r="G151" i="1" s="1"/>
  <c r="G147" i="1"/>
  <c r="G145" i="1"/>
  <c r="G144" i="1"/>
  <c r="G143" i="1" s="1"/>
  <c r="G141" i="1"/>
  <c r="G136" i="1"/>
  <c r="G135" i="1" s="1"/>
  <c r="G134" i="1" s="1"/>
  <c r="G132" i="1"/>
  <c r="G131" i="1" s="1"/>
  <c r="G130" i="1" s="1"/>
  <c r="G126" i="1"/>
  <c r="G125" i="1" s="1"/>
  <c r="G124" i="1" s="1"/>
  <c r="G123" i="1" s="1"/>
  <c r="G122" i="1" s="1"/>
  <c r="G120" i="1"/>
  <c r="G119" i="1" s="1"/>
  <c r="G118" i="1" s="1"/>
  <c r="G112" i="1"/>
  <c r="G110" i="1"/>
  <c r="G106" i="1"/>
  <c r="G103" i="1"/>
  <c r="G101" i="1"/>
  <c r="G96" i="1"/>
  <c r="G95" i="1" s="1"/>
  <c r="G94" i="1" s="1"/>
  <c r="G93" i="1" s="1"/>
  <c r="G91" i="1"/>
  <c r="G90" i="1" s="1"/>
  <c r="G88" i="1"/>
  <c r="G85" i="1"/>
  <c r="G82" i="1"/>
  <c r="G68" i="1"/>
  <c r="G67" i="1" s="1"/>
  <c r="G66" i="1" s="1"/>
  <c r="G65" i="1" s="1"/>
  <c r="G62" i="1"/>
  <c r="G61" i="1" s="1"/>
  <c r="G60" i="1" s="1"/>
  <c r="G59" i="1" s="1"/>
  <c r="G57" i="1"/>
  <c r="G54" i="1"/>
  <c r="G51" i="1"/>
  <c r="G48" i="1"/>
  <c r="G44" i="1"/>
  <c r="G41" i="1"/>
  <c r="G39" i="1"/>
  <c r="G33" i="1"/>
  <c r="G28" i="1"/>
  <c r="G27" i="1" s="1"/>
  <c r="G24" i="1"/>
  <c r="G22" i="1"/>
  <c r="G18" i="1"/>
  <c r="G13" i="1"/>
  <c r="G12" i="1" s="1"/>
  <c r="G11" i="1" s="1"/>
  <c r="G10" i="1" s="1"/>
  <c r="G43" i="1" l="1"/>
  <c r="G290" i="1"/>
  <c r="G335" i="1"/>
  <c r="G177" i="1"/>
  <c r="G520" i="1"/>
  <c r="G519" i="1" s="1"/>
  <c r="G509" i="1" s="1"/>
  <c r="G428" i="1"/>
  <c r="G437" i="1"/>
  <c r="G469" i="1"/>
  <c r="G468" i="1" s="1"/>
  <c r="G467" i="1" s="1"/>
  <c r="G451" i="1"/>
  <c r="G450" i="1" s="1"/>
  <c r="G449" i="1" s="1"/>
  <c r="G448" i="1" s="1"/>
  <c r="G652" i="1"/>
  <c r="G651" i="1" s="1"/>
  <c r="G650" i="1" s="1"/>
  <c r="G649" i="1" s="1"/>
  <c r="G593" i="1"/>
  <c r="G592" i="1" s="1"/>
  <c r="G578" i="1" s="1"/>
  <c r="G17" i="1"/>
  <c r="G16" i="1" s="1"/>
  <c r="G15" i="1" s="1"/>
  <c r="G534" i="1"/>
  <c r="G161" i="1"/>
  <c r="G109" i="1"/>
  <c r="G108" i="1" s="1"/>
  <c r="G129" i="1"/>
  <c r="G172" i="1"/>
  <c r="G171" i="1" s="1"/>
  <c r="G211" i="1"/>
  <c r="G207" i="1" s="1"/>
  <c r="G399" i="1"/>
  <c r="G398" i="1" s="1"/>
  <c r="G484" i="1"/>
  <c r="G480" i="1" s="1"/>
  <c r="G479" i="1" s="1"/>
  <c r="G478" i="1" s="1"/>
  <c r="G502" i="1"/>
  <c r="G501" i="1" s="1"/>
  <c r="G627" i="1"/>
  <c r="G626" i="1" s="1"/>
  <c r="G625" i="1" s="1"/>
  <c r="G379" i="1"/>
  <c r="G375" i="1" s="1"/>
  <c r="G566" i="1"/>
  <c r="G565" i="1" s="1"/>
  <c r="G564" i="1" s="1"/>
  <c r="G38" i="1"/>
  <c r="G150" i="1"/>
  <c r="G149" i="1" s="1"/>
  <c r="G100" i="1"/>
  <c r="G99" i="1" s="1"/>
  <c r="G257" i="1"/>
  <c r="G250" i="1" s="1"/>
  <c r="G81" i="1"/>
  <c r="G80" i="1" s="1"/>
  <c r="G70" i="1" s="1"/>
  <c r="G140" i="1"/>
  <c r="G139" i="1" s="1"/>
  <c r="G271" i="1"/>
  <c r="G270" i="1" s="1"/>
  <c r="G265" i="1" s="1"/>
  <c r="G541" i="1"/>
  <c r="G608" i="1"/>
  <c r="G603" i="1" s="1"/>
  <c r="G598" i="1" s="1"/>
  <c r="G555" i="1"/>
  <c r="G554" i="1" s="1"/>
  <c r="G374" i="1" l="1"/>
  <c r="G373" i="1" s="1"/>
  <c r="G200" i="1"/>
  <c r="G195" i="1" s="1"/>
  <c r="G284" i="1"/>
  <c r="G170" i="1"/>
  <c r="G533" i="1"/>
  <c r="G528" i="1" s="1"/>
  <c r="G527" i="1" s="1"/>
  <c r="G427" i="1"/>
  <c r="G397" i="1" s="1"/>
  <c r="G396" i="1" s="1"/>
  <c r="G138" i="1"/>
  <c r="G128" i="1" s="1"/>
  <c r="G32" i="1"/>
  <c r="G31" i="1" s="1"/>
  <c r="G30" i="1" s="1"/>
  <c r="G98" i="1"/>
  <c r="G500" i="1"/>
  <c r="G572" i="1"/>
  <c r="G160" i="1" l="1"/>
  <c r="G372" i="1"/>
  <c r="G9" i="1"/>
  <c r="G283" i="1"/>
  <c r="G278" i="1" s="1"/>
  <c r="G264" i="1" s="1"/>
  <c r="G657" i="1" l="1"/>
  <c r="F655" i="1"/>
  <c r="F653" i="1"/>
  <c r="F647" i="1"/>
  <c r="F646" i="1" s="1"/>
  <c r="F645" i="1" s="1"/>
  <c r="F644" i="1" s="1"/>
  <c r="F643" i="1" s="1"/>
  <c r="F641" i="1"/>
  <c r="F640" i="1" s="1"/>
  <c r="F639" i="1" s="1"/>
  <c r="F634" i="1" s="1"/>
  <c r="F632" i="1"/>
  <c r="F631" i="1" s="1"/>
  <c r="F629" i="1"/>
  <c r="F628" i="1" s="1"/>
  <c r="F623" i="1"/>
  <c r="F622" i="1" s="1"/>
  <c r="F621" i="1" s="1"/>
  <c r="F620" i="1" s="1"/>
  <c r="F617" i="1"/>
  <c r="F616" i="1" s="1"/>
  <c r="F614" i="1"/>
  <c r="F613" i="1" s="1"/>
  <c r="F610" i="1"/>
  <c r="F609" i="1" s="1"/>
  <c r="F606" i="1"/>
  <c r="F605" i="1" s="1"/>
  <c r="F604" i="1" s="1"/>
  <c r="F601" i="1"/>
  <c r="F600" i="1" s="1"/>
  <c r="F599" i="1" s="1"/>
  <c r="F596" i="1"/>
  <c r="F594" i="1"/>
  <c r="F590" i="1"/>
  <c r="F589" i="1" s="1"/>
  <c r="F588" i="1" s="1"/>
  <c r="F586" i="1"/>
  <c r="F585" i="1" s="1"/>
  <c r="F584" i="1" s="1"/>
  <c r="F583" i="1" s="1"/>
  <c r="F581" i="1"/>
  <c r="F580" i="1" s="1"/>
  <c r="F579" i="1" s="1"/>
  <c r="F576" i="1"/>
  <c r="F575" i="1" s="1"/>
  <c r="F574" i="1" s="1"/>
  <c r="F573" i="1" s="1"/>
  <c r="F569" i="1"/>
  <c r="F567" i="1"/>
  <c r="F562" i="1"/>
  <c r="F561" i="1" s="1"/>
  <c r="F558" i="1"/>
  <c r="F556" i="1"/>
  <c r="F552" i="1"/>
  <c r="F551" i="1" s="1"/>
  <c r="F549" i="1"/>
  <c r="F548" i="1" s="1"/>
  <c r="F547" i="1"/>
  <c r="F546" i="1" s="1"/>
  <c r="F544" i="1"/>
  <c r="F542" i="1"/>
  <c r="F539" i="1"/>
  <c r="F537" i="1"/>
  <c r="F535" i="1"/>
  <c r="F531" i="1"/>
  <c r="F530" i="1" s="1"/>
  <c r="F529" i="1" s="1"/>
  <c r="F523" i="1"/>
  <c r="F516" i="1"/>
  <c r="F515" i="1" s="1"/>
  <c r="F514" i="1" s="1"/>
  <c r="F512" i="1"/>
  <c r="F511" i="1" s="1"/>
  <c r="F510" i="1" s="1"/>
  <c r="F505" i="1"/>
  <c r="F503" i="1"/>
  <c r="F498" i="1"/>
  <c r="F497" i="1" s="1"/>
  <c r="F496" i="1" s="1"/>
  <c r="F494" i="1"/>
  <c r="F493" i="1" s="1"/>
  <c r="F491" i="1"/>
  <c r="F489" i="1"/>
  <c r="F487" i="1"/>
  <c r="F485" i="1"/>
  <c r="F482" i="1"/>
  <c r="F481" i="1" s="1"/>
  <c r="F476" i="1"/>
  <c r="F475" i="1" s="1"/>
  <c r="F474" i="1" s="1"/>
  <c r="F472" i="1"/>
  <c r="F470" i="1"/>
  <c r="F465" i="1"/>
  <c r="F464" i="1" s="1"/>
  <c r="F463" i="1" s="1"/>
  <c r="F460" i="1"/>
  <c r="F459" i="1" s="1"/>
  <c r="F457" i="1"/>
  <c r="F456" i="1" s="1"/>
  <c r="F454" i="1"/>
  <c r="F452" i="1"/>
  <c r="F446" i="1"/>
  <c r="F445" i="1" s="1"/>
  <c r="F444" i="1" s="1"/>
  <c r="F442" i="1"/>
  <c r="F438" i="1"/>
  <c r="F437" i="1" s="1"/>
  <c r="F435" i="1"/>
  <c r="F433" i="1"/>
  <c r="F429" i="1"/>
  <c r="F425" i="1"/>
  <c r="F424" i="1" s="1"/>
  <c r="F419" i="1"/>
  <c r="F408" i="1"/>
  <c r="F406" i="1"/>
  <c r="F404" i="1"/>
  <c r="F402" i="1"/>
  <c r="F400" i="1"/>
  <c r="F394" i="1"/>
  <c r="F393" i="1" s="1"/>
  <c r="F392" i="1" s="1"/>
  <c r="F390" i="1"/>
  <c r="F389" i="1" s="1"/>
  <c r="F384" i="1"/>
  <c r="F382" i="1"/>
  <c r="F380" i="1"/>
  <c r="F377" i="1"/>
  <c r="F376" i="1" s="1"/>
  <c r="F370" i="1"/>
  <c r="F369" i="1" s="1"/>
  <c r="F368" i="1" s="1"/>
  <c r="F367" i="1" s="1"/>
  <c r="F365" i="1"/>
  <c r="F364" i="1" s="1"/>
  <c r="F363" i="1" s="1"/>
  <c r="F362" i="1" s="1"/>
  <c r="F360" i="1"/>
  <c r="F359" i="1" s="1"/>
  <c r="F358" i="1" s="1"/>
  <c r="F341" i="1"/>
  <c r="F340" i="1" s="1"/>
  <c r="F338" i="1"/>
  <c r="F336" i="1"/>
  <c r="F333" i="1"/>
  <c r="F331" i="1"/>
  <c r="F330" i="1"/>
  <c r="F329" i="1" s="1"/>
  <c r="F328" i="1"/>
  <c r="F327" i="1" s="1"/>
  <c r="F326" i="1"/>
  <c r="F325" i="1" s="1"/>
  <c r="F324" i="1"/>
  <c r="F323" i="1" s="1"/>
  <c r="F322" i="1"/>
  <c r="F321" i="1" s="1"/>
  <c r="F320" i="1"/>
  <c r="F319" i="1" s="1"/>
  <c r="F318" i="1"/>
  <c r="F317" i="1" s="1"/>
  <c r="F316" i="1"/>
  <c r="F315" i="1" s="1"/>
  <c r="F314" i="1"/>
  <c r="F313" i="1" s="1"/>
  <c r="F312" i="1"/>
  <c r="F311" i="1" s="1"/>
  <c r="F310" i="1"/>
  <c r="F309" i="1" s="1"/>
  <c r="F308" i="1"/>
  <c r="F307" i="1" s="1"/>
  <c r="F306" i="1"/>
  <c r="F305" i="1" s="1"/>
  <c r="F304" i="1"/>
  <c r="F303" i="1" s="1"/>
  <c r="F301" i="1"/>
  <c r="F281" i="1"/>
  <c r="F280" i="1" s="1"/>
  <c r="F279" i="1" s="1"/>
  <c r="F276" i="1"/>
  <c r="F274" i="1"/>
  <c r="F272" i="1"/>
  <c r="F268" i="1"/>
  <c r="F267" i="1" s="1"/>
  <c r="F266" i="1" s="1"/>
  <c r="F262" i="1"/>
  <c r="F261" i="1" s="1"/>
  <c r="F259" i="1"/>
  <c r="F258" i="1" s="1"/>
  <c r="F255" i="1"/>
  <c r="F253" i="1"/>
  <c r="F252" i="1" s="1"/>
  <c r="F251" i="1" s="1"/>
  <c r="F247" i="1"/>
  <c r="F246" i="1" s="1"/>
  <c r="F240" i="1"/>
  <c r="F239" i="1" s="1"/>
  <c r="F235" i="1"/>
  <c r="F233" i="1"/>
  <c r="F231" i="1"/>
  <c r="F229" i="1"/>
  <c r="F227" i="1"/>
  <c r="F225" i="1"/>
  <c r="F223" i="1"/>
  <c r="F221" i="1"/>
  <c r="F219" i="1"/>
  <c r="F217" i="1"/>
  <c r="F215" i="1"/>
  <c r="F214" i="1"/>
  <c r="F213" i="1"/>
  <c r="F208" i="1"/>
  <c r="F202" i="1"/>
  <c r="F201" i="1" s="1"/>
  <c r="F199" i="1"/>
  <c r="F198" i="1" s="1"/>
  <c r="F197" i="1" s="1"/>
  <c r="F196" i="1" s="1"/>
  <c r="F193" i="1"/>
  <c r="F192" i="1" s="1"/>
  <c r="F191" i="1" s="1"/>
  <c r="F190" i="1" s="1"/>
  <c r="F187" i="1"/>
  <c r="F178" i="1" s="1"/>
  <c r="F175" i="1"/>
  <c r="F173" i="1"/>
  <c r="F168" i="1"/>
  <c r="F167" i="1" s="1"/>
  <c r="F166" i="1" s="1"/>
  <c r="F164" i="1"/>
  <c r="F163" i="1" s="1"/>
  <c r="F162" i="1" s="1"/>
  <c r="F157" i="1"/>
  <c r="F156" i="1" s="1"/>
  <c r="F155" i="1" s="1"/>
  <c r="F153" i="1"/>
  <c r="F152" i="1"/>
  <c r="F151" i="1" s="1"/>
  <c r="F147" i="1"/>
  <c r="F145" i="1"/>
  <c r="F144" i="1"/>
  <c r="F143" i="1" s="1"/>
  <c r="F141" i="1"/>
  <c r="F136" i="1"/>
  <c r="F135" i="1" s="1"/>
  <c r="F134" i="1" s="1"/>
  <c r="F132" i="1"/>
  <c r="F131" i="1" s="1"/>
  <c r="F130" i="1" s="1"/>
  <c r="F126" i="1"/>
  <c r="F125" i="1" s="1"/>
  <c r="F124" i="1" s="1"/>
  <c r="F123" i="1" s="1"/>
  <c r="F122" i="1" s="1"/>
  <c r="F120" i="1"/>
  <c r="F119" i="1" s="1"/>
  <c r="F118" i="1" s="1"/>
  <c r="F112" i="1"/>
  <c r="F110" i="1"/>
  <c r="F106" i="1"/>
  <c r="F103" i="1"/>
  <c r="F101" i="1"/>
  <c r="F96" i="1"/>
  <c r="F95" i="1" s="1"/>
  <c r="F94" i="1" s="1"/>
  <c r="F93" i="1" s="1"/>
  <c r="F91" i="1"/>
  <c r="F90" i="1" s="1"/>
  <c r="F88" i="1"/>
  <c r="F85" i="1"/>
  <c r="F82" i="1"/>
  <c r="F68" i="1"/>
  <c r="F67" i="1" s="1"/>
  <c r="F66" i="1" s="1"/>
  <c r="F65" i="1" s="1"/>
  <c r="F62" i="1"/>
  <c r="F61" i="1" s="1"/>
  <c r="F60" i="1" s="1"/>
  <c r="F59" i="1" s="1"/>
  <c r="F57" i="1"/>
  <c r="F54" i="1"/>
  <c r="F51" i="1"/>
  <c r="F48" i="1"/>
  <c r="F44" i="1"/>
  <c r="F41" i="1"/>
  <c r="F39" i="1"/>
  <c r="F33" i="1"/>
  <c r="F28" i="1"/>
  <c r="F27" i="1" s="1"/>
  <c r="F24" i="1"/>
  <c r="F22" i="1"/>
  <c r="F18" i="1"/>
  <c r="F13" i="1"/>
  <c r="F12" i="1" s="1"/>
  <c r="F11" i="1" s="1"/>
  <c r="F10" i="1" s="1"/>
  <c r="F335" i="1" l="1"/>
  <c r="F43" i="1"/>
  <c r="F290" i="1"/>
  <c r="F284" i="1" s="1"/>
  <c r="F177" i="1"/>
  <c r="F428" i="1"/>
  <c r="F427" i="1" s="1"/>
  <c r="F520" i="1"/>
  <c r="F519" i="1" s="1"/>
  <c r="F509" i="1" s="1"/>
  <c r="F38" i="1"/>
  <c r="F652" i="1"/>
  <c r="F651" i="1" s="1"/>
  <c r="F650" i="1" s="1"/>
  <c r="F649" i="1" s="1"/>
  <c r="F502" i="1"/>
  <c r="F501" i="1" s="1"/>
  <c r="F109" i="1"/>
  <c r="F108" i="1" s="1"/>
  <c r="F593" i="1"/>
  <c r="F592" i="1" s="1"/>
  <c r="F578" i="1" s="1"/>
  <c r="F271" i="1"/>
  <c r="F270" i="1" s="1"/>
  <c r="F265" i="1" s="1"/>
  <c r="F150" i="1"/>
  <c r="F149" i="1" s="1"/>
  <c r="F534" i="1"/>
  <c r="F81" i="1"/>
  <c r="F80" i="1" s="1"/>
  <c r="F70" i="1" s="1"/>
  <c r="F541" i="1"/>
  <c r="F566" i="1"/>
  <c r="F565" i="1" s="1"/>
  <c r="F564" i="1" s="1"/>
  <c r="F100" i="1"/>
  <c r="F99" i="1" s="1"/>
  <c r="F129" i="1"/>
  <c r="F379" i="1"/>
  <c r="F375" i="1" s="1"/>
  <c r="F257" i="1"/>
  <c r="F250" i="1" s="1"/>
  <c r="F399" i="1"/>
  <c r="F398" i="1" s="1"/>
  <c r="F451" i="1"/>
  <c r="F450" i="1" s="1"/>
  <c r="F449" i="1" s="1"/>
  <c r="F448" i="1" s="1"/>
  <c r="F608" i="1"/>
  <c r="F603" i="1" s="1"/>
  <c r="F598" i="1" s="1"/>
  <c r="F161" i="1"/>
  <c r="F172" i="1"/>
  <c r="F171" i="1" s="1"/>
  <c r="F211" i="1"/>
  <c r="F207" i="1" s="1"/>
  <c r="F484" i="1"/>
  <c r="F480" i="1" s="1"/>
  <c r="F479" i="1" s="1"/>
  <c r="F478" i="1" s="1"/>
  <c r="F140" i="1"/>
  <c r="F139" i="1" s="1"/>
  <c r="F17" i="1"/>
  <c r="F16" i="1" s="1"/>
  <c r="F15" i="1" s="1"/>
  <c r="F469" i="1"/>
  <c r="F468" i="1" s="1"/>
  <c r="F467" i="1" s="1"/>
  <c r="F555" i="1"/>
  <c r="F554" i="1" s="1"/>
  <c r="F627" i="1"/>
  <c r="F626" i="1" s="1"/>
  <c r="F625" i="1" s="1"/>
  <c r="F374" i="1" l="1"/>
  <c r="F373" i="1" s="1"/>
  <c r="F200" i="1"/>
  <c r="F195" i="1" s="1"/>
  <c r="F170" i="1"/>
  <c r="F397" i="1"/>
  <c r="F396" i="1" s="1"/>
  <c r="F500" i="1"/>
  <c r="F98" i="1"/>
  <c r="F32" i="1"/>
  <c r="F31" i="1" s="1"/>
  <c r="F30" i="1" s="1"/>
  <c r="F138" i="1"/>
  <c r="F128" i="1" s="1"/>
  <c r="F533" i="1"/>
  <c r="F528" i="1" s="1"/>
  <c r="F527" i="1" s="1"/>
  <c r="F572" i="1"/>
  <c r="F160" i="1" l="1"/>
  <c r="F372" i="1"/>
  <c r="F9" i="1"/>
  <c r="F283" i="1"/>
  <c r="F278" i="1" s="1"/>
  <c r="F264" i="1" s="1"/>
  <c r="F657" i="1" l="1"/>
</calcChain>
</file>

<file path=xl/sharedStrings.xml><?xml version="1.0" encoding="utf-8"?>
<sst xmlns="http://schemas.openxmlformats.org/spreadsheetml/2006/main" count="2692" uniqueCount="604">
  <si>
    <t>к решению Благовещенского районного Совета народных депутатов</t>
  </si>
  <si>
    <t>(в тыс. рублей)</t>
  </si>
  <si>
    <t>Рз</t>
  </si>
  <si>
    <t>ПР</t>
  </si>
  <si>
    <t>ЦСР</t>
  </si>
  <si>
    <t>ВР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</si>
  <si>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</si>
  <si>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</si>
  <si>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</si>
  <si>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</si>
  <si>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</t>
  </si>
  <si>
    <t>88 0 00 00000</t>
  </si>
  <si>
    <t>88 8 00 00000</t>
  </si>
  <si>
    <t>Обеспечение функционирования высшего должностного лица муниципального образования</t>
  </si>
  <si>
    <t>88 8 00 81010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</si>
  <si>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</si>
  <si>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</si>
  <si>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</si>
  <si>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</si>
  <si>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обеспечение функций исполнительных органов местного самоуправления</t>
  </si>
  <si>
    <t>88 8 00 20190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</si>
  <si>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</si>
  <si>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</si>
  <si>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</si>
  <si>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</si>
  <si>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Обеспечение функционирования председателя представительного органа муниципального образования</t>
  </si>
  <si>
    <t>88 8 00 81020</t>
  </si>
  <si>
    <t>Депутаты представительного органа муниципального образования</t>
  </si>
  <si>
    <t>88 8 00 81070</t>
  </si>
  <si>
    <t>Межбюджетные трансферты  бюджету муниципального района от бюджетов поселений</t>
  </si>
  <si>
    <t>88 8 00 82000</t>
  </si>
  <si>
    <t>Финансовое обеспечение расходных обязательств, возникающих при исполнении переданных полномочий бюджетами сельских поселений на осуществление полномочий контрольно-счетных органов поселений по внешнему финансовому контролю</t>
  </si>
  <si>
    <t>88 8 00 82080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</si>
  <si>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</si>
  <si>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</si>
  <si>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Социальное обеспечение и иные выплаты населению</t>
  </si>
  <si>
    <t>300</t>
  </si>
  <si>
    <t>Финансовое обеспечение расходных обязательств, возникающих при исполнении переданных полномочий бюджетами сельских поселений по организации вопросов в области ЖКХ</t>
  </si>
  <si>
    <t>88 8 00 82010</t>
  </si>
  <si>
    <t>Финансовое обеспечение расходных обязательств, возникающих при исполнении переданных полномочий бюджетами сельских поселений на определение поставщика (подрядчика, исполнителей)</t>
  </si>
  <si>
    <t>88 8 00 82020</t>
  </si>
  <si>
    <t>Обеспечение расходных обязательств муниципальных образований, возникающих при выполнении государственных полномочий Российской Федерации</t>
  </si>
  <si>
    <t>88 8 00 80000</t>
  </si>
  <si>
    <t>88 8 00 87120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</si>
  <si>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</si>
  <si>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88 8 00 88430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</si>
  <si>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</si>
  <si>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88 8 00 87360</t>
  </si>
  <si>
    <t>88 8 00 87440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</si>
  <si>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</si>
  <si>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88 8 00 87640</t>
  </si>
  <si>
    <t>Муниципальная программа "Развитие образования Благовещенского района"</t>
  </si>
  <si>
    <t>03 0 00 00000</t>
  </si>
  <si>
    <t>Подпрограмма "Развитие системы защиты прав детей"</t>
  </si>
  <si>
    <t>03 2 00 00000</t>
  </si>
  <si>
    <t>Основное мероприятие "Организация работы комиссии по делам несовершеннолетних и защите их прав"</t>
  </si>
  <si>
    <t>03 2 05 00000</t>
  </si>
  <si>
    <t>03 2 05 87290</t>
  </si>
  <si>
    <t>Судебная система</t>
  </si>
  <si>
    <t>0105</t>
  </si>
  <si>
    <t>88 8 00 51200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</si>
  <si>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</si>
  <si>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</si>
  <si>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"Повышение эффективности управления муниципальными финансами и муниципальным долгом Благовещенского района"</t>
  </si>
  <si>
    <t>16 0 00 00000</t>
  </si>
  <si>
    <t>Основное мероприятие "Обеспечение функций исполнительных органов местного самоуправления Благовещенского района"</t>
  </si>
  <si>
    <t>16 0 01 00000</t>
  </si>
  <si>
    <t>16 0 01 20190</t>
  </si>
  <si>
    <t>Финансовое обеспечение расходных обязательств, возникающих при исполнении переданных полномочий бюджетами сельских поселений по формированию проектов бюджетов, исполнению и контролю за исполнением их, составлению отчетов об исполнении бюджетов поселений, осуществлению внутреннего финансового контроля</t>
  </si>
  <si>
    <t>16 0 01 42050</t>
  </si>
  <si>
    <t>Информационно-техническое сопровождение и обеспечение текущих процессов составления и исполнения районного бюджета, ведения бухгалтерского учета и формирования отчетности</t>
  </si>
  <si>
    <t>16 0 01 40900</t>
  </si>
  <si>
    <t>Основное мероприятие "Выравнивание бюджетной обеспеченности поселений"</t>
  </si>
  <si>
    <t>16 0 06 00000</t>
  </si>
  <si>
    <t>Финансовое обеспечение государственных полномочий Амурской области по расчету и предоставлению дотаций на выравнивание бюджетной обеспеченности поселений бюджетам городских и сельских поселений</t>
  </si>
  <si>
    <t>16 0 06 87720</t>
  </si>
  <si>
    <t>Резервные фонды</t>
  </si>
  <si>
    <t>0111</t>
  </si>
  <si>
    <t>Основное мероприятие "Резервный фонд администрации Благовещенского района"</t>
  </si>
  <si>
    <t>16 0 02 00000</t>
  </si>
  <si>
    <t>Финансирование непредвиденных расходов и обязательств за счет резервного фонда администрации Благовещенского района</t>
  </si>
  <si>
    <t>16 0 02 20620</t>
  </si>
  <si>
    <t>Другие общегосударственные вопросы</t>
  </si>
  <si>
    <t>0113</t>
  </si>
  <si>
    <t xml:space="preserve">Расходы на обеспечение деятельности (оказание услуг) муниципальных учреждений </t>
  </si>
  <si>
    <t>88 8 00 20590</t>
  </si>
  <si>
    <t>Предоставление субсидий бюджетным, автономным учреждениям и иным некоммерческим организациям</t>
  </si>
  <si>
    <t>600</t>
  </si>
  <si>
    <t>Содержание имущества, находящегося  в казне</t>
  </si>
  <si>
    <t>88 8 00 81670</t>
  </si>
  <si>
    <t>Проведение Всероссийской переписи населения 2020 года</t>
  </si>
  <si>
    <t>88 8 00 54690</t>
  </si>
  <si>
    <t>Муниципальная программа «Обеспечение безопасности населения Благовещенского района»</t>
  </si>
  <si>
    <t>05 0 00 00000</t>
  </si>
  <si>
    <t>Основное мероприятие "Организация и проведение мероприятий по реализации программы"</t>
  </si>
  <si>
    <t>05 0 01 00000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</si>
  <si>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</si>
  <si>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05 0 01 41010</t>
  </si>
  <si>
    <t xml:space="preserve">Межбюджетные трансферты </t>
  </si>
  <si>
    <t>500</t>
  </si>
  <si>
    <t>Создание инструментальной среды – АПК «Безопасный город</t>
  </si>
  <si>
    <t>05 0 01 41030</t>
  </si>
  <si>
    <t>Основное мероприятие "Исполнение судебных актов по взысканию денежных средств за счет казны районного бюджета"</t>
  </si>
  <si>
    <t>16 0 03 00000</t>
  </si>
  <si>
    <t>Исполнение судебных актов по взысканию денежных средств за счет казны районного бюджета</t>
  </si>
  <si>
    <t>16 0 03 40910</t>
  </si>
  <si>
    <t>НАЦИОНАЛЬНАЯ ОБОРОНА</t>
  </si>
  <si>
    <t>0200</t>
  </si>
  <si>
    <t>Мобилизационная подготовка экономики</t>
  </si>
  <si>
    <t>0204</t>
  </si>
  <si>
    <t xml:space="preserve">Мероприятия по гражданской обороне </t>
  </si>
  <si>
    <t>88 8 00 81660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</si>
  <si>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</si>
  <si>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</si>
  <si>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</si>
  <si>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</si>
  <si>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обороне</t>
  </si>
  <si>
    <t>88 8 00 81610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</si>
  <si>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</si>
  <si>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</si>
  <si>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предупреждению и ликвидации последствий чрезвычайных ситуаций и стихийных бедствий</t>
  </si>
  <si>
    <t>88 8 00 81710</t>
  </si>
  <si>
    <t xml:space="preserve">Создание, хранение, использование и восполнение резерва материальных ресурсов для ликвидации чрезвычайных ситуаций на территории Благовещенского района </t>
  </si>
  <si>
    <t>88 8 00 81650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</si>
  <si>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постановлении Правительства Амурской области от 29.06.2021 № 416)</t>
  </si>
  <si>
    <t>88 8 00 10621</t>
  </si>
  <si>
    <t>05 0 01 41040</t>
  </si>
  <si>
    <t>НАЦИОНАЛЬНАЯ ЭКОНОМИКА</t>
  </si>
  <si>
    <t>0400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</si>
  <si>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</si>
  <si>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</si>
  <si>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 обращению с животными без владельцев</t>
  </si>
  <si>
    <t>88 8 00 69700</t>
  </si>
  <si>
    <t>Муниципальная программа «Противодействие злоупотреблению наркотическими средствами и их незаконному обороту»</t>
  </si>
  <si>
    <t>01 0 00 00000</t>
  </si>
  <si>
    <t>Основное мероприятие "Уничтожение сырьевой базы конопли, являющейся производной для изготовления наркотиков"</t>
  </si>
  <si>
    <t>01 0 02 00000</t>
  </si>
  <si>
    <t>Уничтожение выявленных площадей дикорастущей конопли</t>
  </si>
  <si>
    <t>01 0 02 40350</t>
  </si>
  <si>
    <t>Водное хозяйство</t>
  </si>
  <si>
    <t>0406</t>
  </si>
  <si>
    <t>Финансирование непредвиденных расходов и обязательств за счет резервного фонда Правительства Амурской области</t>
  </si>
  <si>
    <t>88 8 00 10620</t>
  </si>
  <si>
    <t>Мероприятия по осуществлению безопасности людей на водных объектах, охране их жизни и здоровья</t>
  </si>
  <si>
    <t>88 8 00 81720</t>
  </si>
  <si>
    <t>13 0 00 00000</t>
  </si>
  <si>
    <t>13 0 01 00000</t>
  </si>
  <si>
    <t>Капитальные вложения в объекты муниципальной собственности</t>
  </si>
  <si>
    <t>13 0 01 S7110</t>
  </si>
  <si>
    <t>Капитальные вложения в объекты государственной (муниципальной) собственности</t>
  </si>
  <si>
    <t>400</t>
  </si>
  <si>
    <t>Транспорт</t>
  </si>
  <si>
    <t>0408</t>
  </si>
  <si>
    <t>Обеспечение потребности населения в перевозках автомобильным транспортом общего пользования на регулярных маршрутах</t>
  </si>
  <si>
    <t>88 8 00 81680</t>
  </si>
  <si>
    <t>Дорожное хозяйство (дорожные фонды)</t>
  </si>
  <si>
    <t>0409</t>
  </si>
  <si>
    <t>Муниципальная программа "Развитие сети автомобильных дорог общего пользования  местного значения Благовещенского района"</t>
  </si>
  <si>
    <t>07 0 00 00000</t>
  </si>
  <si>
    <t>Основное мероприятие "Обеспечение дорожной деятельности в отношении автомобильных дорог общего пользования муниципального значения"</t>
  </si>
  <si>
    <t>07 0 01 00000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</si>
  <si>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</si>
  <si>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0 01 S7480</t>
  </si>
  <si>
    <t>Капитальные вложения в объекты недвижимого имущества государственной (муниципальной) собственности</t>
  </si>
  <si>
    <t>Содействие развитию автомобильных дорог общего пользования</t>
  </si>
  <si>
    <t>07 0 01 41670</t>
  </si>
  <si>
    <t>Прочие закупки товаров, работ и услуг для государственных (муниципальных) нужд</t>
  </si>
  <si>
    <t>Основное мероприятие "Содействие муниципальным образованиям в сфере дорожной деятельности в отношении автомобильных дорог местного значения и сооружений на них"</t>
  </si>
  <si>
    <t>07 0 02 00000</t>
  </si>
  <si>
    <t>Расходные обязательства, связанные с авторским надзором,  строительным контролем при строительстве, реконструкции, капитальным ремонтом муниципального имущества</t>
  </si>
  <si>
    <t>07 0 02 27110</t>
  </si>
  <si>
    <t>Текущее содержание автомобильных дорог муниципальных образований, входящих в состав Благовещенского района</t>
  </si>
  <si>
    <t>07 0 02 41680</t>
  </si>
  <si>
    <t>Текущее содержание автомобильных дорог Волковского сельсовета</t>
  </si>
  <si>
    <t>07 0 02 41670</t>
  </si>
  <si>
    <t>Текущее содержание автомобильных дорог Грибского сельсовета</t>
  </si>
  <si>
    <t>07 0 02 41671</t>
  </si>
  <si>
    <t>Текущее содержание автомобильных дорог Гродековского сельсовета</t>
  </si>
  <si>
    <t>07 0 02 41672</t>
  </si>
  <si>
    <t>Текущее содержание автомобильных дорог Марковского сельсовета</t>
  </si>
  <si>
    <t>07 0 02 41673</t>
  </si>
  <si>
    <t>Текущее содержание автомобильных дорог Михайловского сельсовета</t>
  </si>
  <si>
    <t>07 0 02 41674</t>
  </si>
  <si>
    <t>Текущее содержание автомобильных дорог Натальинского сельсовета</t>
  </si>
  <si>
    <t>07 0 02 41675</t>
  </si>
  <si>
    <t>Текущее содержание автомобильных дорог Новопетровского сельсовета</t>
  </si>
  <si>
    <t>07 0 02 41676</t>
  </si>
  <si>
    <t>Текущее содержание автомобильных дорог Новотроицкого сельсовета</t>
  </si>
  <si>
    <t>07 0 02 41677</t>
  </si>
  <si>
    <t>Текущее содержание автомобильных дорог Сергеевского сельсовета</t>
  </si>
  <si>
    <t>07 0 02 41678</t>
  </si>
  <si>
    <t>Текущее содержание автомобильных дорог Усть-Ивановского сельсовета</t>
  </si>
  <si>
    <t>07 0 02 41679</t>
  </si>
  <si>
    <t>Текущее содержание автомобильных дорог Чигиринского сельсовета</t>
  </si>
  <si>
    <t>Основное мероприятие "Региональный проект "Дорожная сеть"</t>
  </si>
  <si>
    <t>07 0 R1 00000</t>
  </si>
  <si>
    <t>07 0 R1 53930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</si>
  <si>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</si>
  <si>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</si>
  <si>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</si>
  <si>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</si>
  <si>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88 8 00 81730</t>
  </si>
  <si>
    <t>Оценка имущества</t>
  </si>
  <si>
    <t>88 8 00 81620</t>
  </si>
  <si>
    <t>Закупка товаров, работ и услуг для государственных (муниципальных) нужд</t>
  </si>
  <si>
    <t>Муниципальная  программа "Создание условий для развития субъектов малого и среднего предпринимательства на территории Благовещенского района Амурской области"</t>
  </si>
  <si>
    <t>04 0 00 00000</t>
  </si>
  <si>
    <t>Основное мероприятие "Финансовая поддержка"</t>
  </si>
  <si>
    <t>04 0 01 00000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</si>
  <si>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</si>
  <si>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S0130</t>
  </si>
  <si>
    <t>Основное мероприятие "Организационная поддержка"</t>
  </si>
  <si>
    <t>04 0 03 00000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</si>
  <si>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</si>
  <si>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04 0 03 40560</t>
  </si>
  <si>
    <t>ЖИЛИЩНО-КОММУНАЛЬНОЕ ХОЗЯЙСТВО</t>
  </si>
  <si>
    <t>0500</t>
  </si>
  <si>
    <t>Жилищное хозяйство</t>
  </si>
  <si>
    <t>0501</t>
  </si>
  <si>
    <t>Отчисления на ремонт общего имущества многоквартирных домов</t>
  </si>
  <si>
    <t>88 8 00 81630</t>
  </si>
  <si>
    <t>Муниципальная программа 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</si>
  <si>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12 0 00 00000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</si>
  <si>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</si>
  <si>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12 0 F3 00000</t>
  </si>
  <si>
    <t>Обеспечение мероприятий по переселению граждан из аварийного жилищного фонда (Фед.бюджет)</t>
  </si>
  <si>
    <t>12 0 F3 67483</t>
  </si>
  <si>
    <t>Обеспечение мероприятий по переселению граждан из аварийного жилищного фонда (Областной бюджет)</t>
  </si>
  <si>
    <t>12 0 F3 67484</t>
  </si>
  <si>
    <t>Обеспечение мероприятий по переселению граждан из аварийного жилищного фонда (за счет средств местного бюджета)</t>
  </si>
  <si>
    <t>12 0 F3 6748S</t>
  </si>
  <si>
    <t>Коммунальное хозяйство</t>
  </si>
  <si>
    <t>0502</t>
  </si>
  <si>
    <t>Муниципальная программа 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</si>
  <si>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06 0 00 00000</t>
  </si>
  <si>
    <t>Подпрограмма "Обеспечение доступности коммунальных услуг, повышение надежности жилищно-коммунального обслуживания населения Благовещенского района"</t>
  </si>
  <si>
    <t>06 1 00 00000</t>
  </si>
  <si>
    <t>Основное мероприятие "Развитие и модернизация систем теплоснабжения"</t>
  </si>
  <si>
    <t>06 1 02 00000</t>
  </si>
  <si>
    <t xml:space="preserve">Замена топки котла DZL-2.5 № 5 в котельной с. Грибское </t>
  </si>
  <si>
    <t xml:space="preserve">Замена дымососа Д-11,2 ЛУ для котла № 5 DZL-2.5 в котельной с. Грибское </t>
  </si>
  <si>
    <t xml:space="preserve">Замена выгружного механизма ШЗУ котла № 5 DZL-2.5 в котельной с. Грибское </t>
  </si>
  <si>
    <t xml:space="preserve">Замена сетевого насоса Д-200 в котельной с. Грибское </t>
  </si>
  <si>
    <t xml:space="preserve">Замена котла КВм-1,1 в котельной с. Сергеевка </t>
  </si>
  <si>
    <t>Замена сетей тепло-водоснабжения от водонапорной башни до жилого массива по ул. Пограничная 12/1 и 12/2, протяженностью 175 м (с. Сергеевка)</t>
  </si>
  <si>
    <t xml:space="preserve">Замена центробежного насоса на котельной с. Сергеевка </t>
  </si>
  <si>
    <t>Замена накопительной емкости (от 4м куб) на котельной с. Михайловка</t>
  </si>
  <si>
    <t xml:space="preserve">Замена дымососа на котельной с. Михайловка </t>
  </si>
  <si>
    <t xml:space="preserve">Замена изоляции существующих сетей тепло, -водоснабжения с покрытием поверхностей в листовой  металл в с. Михайловка 40 м </t>
  </si>
  <si>
    <t xml:space="preserve">Замена котла  КВм-1,1 в котельной с. Михайловка </t>
  </si>
  <si>
    <t xml:space="preserve">Замена сетей тепло,-водоснабжения по ул. Школьная (59 м) с. Гродеково </t>
  </si>
  <si>
    <t>Покрытие поверхности изоляции сетей тепло-водоснабжения сталью, оцинкованной по ул. Школьная, 76 м (с. Гродеково)</t>
  </si>
  <si>
    <t xml:space="preserve">Замена сетей тепло-водоснабжения от водонапорной башни до котельной ул. Чумакова, 20, покрытием поверхностей в листовой металл 170 м (Id80мм 2d50мм) в с. Марково </t>
  </si>
  <si>
    <t>Основное мероприятие "Развитие и модернизация систем водоотведения"</t>
  </si>
  <si>
    <t>06 1 03 00000</t>
  </si>
  <si>
    <t>Основное мероприятие "Сбор твердых коммунальных отходов"</t>
  </si>
  <si>
    <t>06 1 04 00000</t>
  </si>
  <si>
    <t>Оборудование контейнерных площадок для сбора твердых коммунальных отходов</t>
  </si>
  <si>
    <t>06 1 04 S7330</t>
  </si>
  <si>
    <t>Благоустройство</t>
  </si>
  <si>
    <t>0503</t>
  </si>
  <si>
    <t>Софинансирование расходных обязательств по благоустройству территорий в части уличного освещения</t>
  </si>
  <si>
    <t>88 8 00 81690</t>
  </si>
  <si>
    <t>Другие вопросы в области жилищно-коммунального хозяйства</t>
  </si>
  <si>
    <t>0505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</si>
  <si>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</si>
  <si>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88 8 00 87630</t>
  </si>
  <si>
    <t>ОБРАЗОВАНИЕ</t>
  </si>
  <si>
    <t>0700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</si>
  <si>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</si>
  <si>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</si>
  <si>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</si>
  <si>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03 1 00 00000</t>
  </si>
  <si>
    <t>Основное мероприятие "Региональный проект "Жилье"</t>
  </si>
  <si>
    <t>03 1 F1 00000</t>
  </si>
  <si>
    <t>Стимулирование программ развития жилищного строительства субъектов Российской Федерации</t>
  </si>
  <si>
    <t>03 1 F1 50210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</si>
  <si>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</si>
  <si>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>03 1 01 00000</t>
  </si>
  <si>
    <t>Выравнивание обеспеченности муниципальных образований по реализации ими отдельных расходных обязательств</t>
  </si>
  <si>
    <t>03 1 01 S7710</t>
  </si>
  <si>
    <t>03 1 01 20590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</si>
  <si>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</si>
  <si>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03 1 01 88500</t>
  </si>
  <si>
    <t>Основное мероприятие "Софинансирование строительства и реконструкции объектов капитального строительства муниципальной собственности в сфере образования"</t>
  </si>
  <si>
    <t>03 1 08 00000</t>
  </si>
  <si>
    <t>03 1 08 27110</t>
  </si>
  <si>
    <t>Муниципальная программа «Профилактика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района»</t>
  </si>
  <si>
    <t>11 0 00 00000</t>
  </si>
  <si>
    <t>Основное мероприятие "Повышение  уровня межведомственного взаимодействия по противодействию терроризму и экстремизму"</t>
  </si>
  <si>
    <t>11 0 01 00000</t>
  </si>
  <si>
    <t>Техническое обслуживание системы передачи тревожных сообщений на объектах образования Благовещенского района</t>
  </si>
  <si>
    <t>11 0 01 40040</t>
  </si>
  <si>
    <t>Общее образование</t>
  </si>
  <si>
    <t>0702</t>
  </si>
  <si>
    <t xml:space="preserve">Подпрограмма "Развитие дошкольного, общего и дополнительного образования детей" 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</si>
  <si>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</si>
  <si>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>03 1 04 00000</t>
  </si>
  <si>
    <t>03 1 04 S7710</t>
  </si>
  <si>
    <t>03 1 04 20590</t>
  </si>
  <si>
    <t>03 1 04 88500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</si>
  <si>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</si>
  <si>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03 1 04 53030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</si>
  <si>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</si>
  <si>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03 1 04 80740</t>
  </si>
  <si>
    <t>03 1 08 S7110</t>
  </si>
  <si>
    <t>Основное мероприятие "Развитие дошкольного, общего и дополнительного образования детей"</t>
  </si>
  <si>
    <t>Основное мероприятие "Региональный проект "Успех каждого ребенка"</t>
  </si>
  <si>
    <t>03 1 E2 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</si>
  <si>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</si>
  <si>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03 1 E2 50970</t>
  </si>
  <si>
    <t>Основное мероприятие "Совершенствование питания в образовательных учреждениях Благовещенского района"</t>
  </si>
  <si>
    <t>03 2 09 00000</t>
  </si>
  <si>
    <t xml:space="preserve">Обеспечение бесплатным двухразовым питанием детей с ограниченными возможностями здоровья, обучающихся в общеобразовательных организациях </t>
  </si>
  <si>
    <t>03 2 09 S7620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</si>
  <si>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</si>
  <si>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09 R3040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</si>
  <si>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</si>
  <si>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03 2 09 88530</t>
  </si>
  <si>
    <t>Основное мероприятие "Безопасность образовательных учреждений"</t>
  </si>
  <si>
    <t>03 2 10 00000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</si>
  <si>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</si>
  <si>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10 S8490</t>
  </si>
  <si>
    <t>Дополнительное образование детей</t>
  </si>
  <si>
    <t>0703</t>
  </si>
  <si>
    <t>03 1 04  S7710</t>
  </si>
  <si>
    <t>03 1 09  00000</t>
  </si>
  <si>
    <t>Модернизация систем дополнительного образования</t>
  </si>
  <si>
    <t>03 1 09  S7610</t>
  </si>
  <si>
    <t>Обеспечение функционирования  модели персонифицированного финансирования дополнительного образования детей</t>
  </si>
  <si>
    <t>03 1 E2 40216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</si>
  <si>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</si>
  <si>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</si>
  <si>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муниципальной службы в администрации Благовещенского района"</t>
  </si>
  <si>
    <t>10 0 00 00000</t>
  </si>
  <si>
    <t>Основное мероприятие "Повышение квалификации и профессиональная переподготовка муниципальных служащих"</t>
  </si>
  <si>
    <t>10 0 03 00000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</si>
  <si>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</si>
  <si>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10 0 03 40600</t>
  </si>
  <si>
    <t>Повышение квалификации муниципальных служащих с использованием новых форм и методов повышения квалификации</t>
  </si>
  <si>
    <t>10 0 03 40610</t>
  </si>
  <si>
    <t xml:space="preserve">Молодежная политика </t>
  </si>
  <si>
    <t>0707</t>
  </si>
  <si>
    <t>Основное мероприятие "Частичная оплата стоимости путевое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</t>
  </si>
  <si>
    <t>03 2 01 00000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</si>
  <si>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</si>
  <si>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01 S7500</t>
  </si>
  <si>
    <t>Основное мероприятие "Мероприятия по проведению оздоровительной кампании детей"</t>
  </si>
  <si>
    <t>03 2 02 00000</t>
  </si>
  <si>
    <t>Бензин для подвоза учащихся в лагеря с дневным пребыванием</t>
  </si>
  <si>
    <t>03 2 02 40270</t>
  </si>
  <si>
    <t>Подготовка лагерей с дневным пребыванием к открытию</t>
  </si>
  <si>
    <t>03 2 02 40272</t>
  </si>
  <si>
    <t>Проведение экспертизы на выявление клещевых инфекций и других природно-очаговых заболеваний</t>
  </si>
  <si>
    <t>03 2 02 40273</t>
  </si>
  <si>
    <t>Организация отдыха и оздоровления детей, находящихся в трудной жизненной ситуации</t>
  </si>
  <si>
    <t>03 2 02 40274</t>
  </si>
  <si>
    <t>Основное мероприятие "Развитие инфраструктуры отдыха, оздоровления и занятости детей и подростков в каникулярное время"</t>
  </si>
  <si>
    <t>03 2 03 00000</t>
  </si>
  <si>
    <t>Организация трудоустройства несовершеннолетних через ГКУ Амурской области  Центр занятости населения г. Благовещенска</t>
  </si>
  <si>
    <t xml:space="preserve">03 2 03 40252 </t>
  </si>
  <si>
    <t>Ежегодная премия главы Благовещенского района за вклад в реализацию молодежной политики на территории Благовещенского района</t>
  </si>
  <si>
    <t>88 8 00 81780</t>
  </si>
  <si>
    <t>Другие вопросы в области образования</t>
  </si>
  <si>
    <t>0709</t>
  </si>
  <si>
    <t>88 8 00 S7710</t>
  </si>
  <si>
    <t>Основное мероприятие "Организация и осуществление деятельности по опеке и попечительству в отношении несовершеннолетних"</t>
  </si>
  <si>
    <t>03 2 06 00000</t>
  </si>
  <si>
    <t>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</si>
  <si>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03 2 06 87300</t>
  </si>
  <si>
    <t>Подпрограмма "Обеспечение реализации муниципальной программы "Развитие образования Благовещенского района муниципальной программа "Развитие образования Благовещенского района  и прочие мероприятия в области образования"</t>
  </si>
  <si>
    <t>03 3 00 00000</t>
  </si>
  <si>
    <t>Основное мероприятие "Расходы на обеспечение функций исполнительных органов (управления образования)"</t>
  </si>
  <si>
    <t>03 3 01 00000</t>
  </si>
  <si>
    <t>03 3 01 20190</t>
  </si>
  <si>
    <t>КУЛЬТУРА, КИНЕМАТОГРАФИЯ</t>
  </si>
  <si>
    <t>0800</t>
  </si>
  <si>
    <t xml:space="preserve">Культура </t>
  </si>
  <si>
    <t>0801</t>
  </si>
  <si>
    <t>Муниципальная программа 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</si>
  <si>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14 0 00 00000</t>
  </si>
  <si>
    <t>Основное мероприятие "Приобретение памятных подарков ветеранам Великой Отечественной войны"</t>
  </si>
  <si>
    <t>14 0 02 00000</t>
  </si>
  <si>
    <t>Проведение торжественных мероприятий и оказания материальной помощи ветеранам Великой Отечественной войны на территории Благовещенского района, посвященных празднованию 75-летию победы в Великой Отечественной войне</t>
  </si>
  <si>
    <t>14 0 02 40710</t>
  </si>
  <si>
    <t>Муниципальная программа  «Культура Благовещенского района»</t>
  </si>
  <si>
    <t>15 0 00 00000</t>
  </si>
  <si>
    <t>Основное мероприятие "Создание условий для организации досуга и обеспечения жителей района услугами организаций культуры"</t>
  </si>
  <si>
    <t>15 0 01 00000</t>
  </si>
  <si>
    <t>15 0 01 20590</t>
  </si>
  <si>
    <t>15 0 01 S7710</t>
  </si>
  <si>
    <t>Финансовое обеспечение расходных обязательств, возникающих при исполнении переданных полномочий бюджетами сельских поселений в части создания условий для организации досуга и обеспечения жителей поселений услугами организаций культуры</t>
  </si>
  <si>
    <t>15 0 01 42100</t>
  </si>
  <si>
    <t>Основное мероприятие "Организация библиотечного обслуживания населения Благовещенского района, комплектование и обеспечение сохранности библиотечных фондов"</t>
  </si>
  <si>
    <t>15 0 02 00000</t>
  </si>
  <si>
    <t>15 0 02 20590</t>
  </si>
  <si>
    <t>15 0 02 S7710</t>
  </si>
  <si>
    <t>Государственная поддержка отрасли культуры (государственная поддержка лучших сельских учреждений культуры)</t>
  </si>
  <si>
    <t>Основное мероприятие "Мероприятия в сфере культуры и искусства"</t>
  </si>
  <si>
    <t>15 0 03 00000</t>
  </si>
  <si>
    <t>Культурно-досуговые мероприятия</t>
  </si>
  <si>
    <t>15 0 03 41710</t>
  </si>
  <si>
    <t>Основное мероприятие "Региональный проект "Творческие люди"</t>
  </si>
  <si>
    <t>15 0 А2 00000</t>
  </si>
  <si>
    <t>15 0 А2 55195</t>
  </si>
  <si>
    <t>Проведение конкурса лучший снежный городок «Зимняя фантазия»</t>
  </si>
  <si>
    <t>88 8 00 81700</t>
  </si>
  <si>
    <t>Прочие межбюджетные трансферты бюджету муниципального района от бюджетов поселений</t>
  </si>
  <si>
    <t>Финансовое обеспечение расходных обязательств, возникающих при исполнении переданных полномочий бюджетами сельских поселений в части оплаты труда технического персонала филиалов районного учреждения культуры</t>
  </si>
  <si>
    <t>88 8 00 82070</t>
  </si>
  <si>
    <t>Другие вопросы в области культуры, кинематографии</t>
  </si>
  <si>
    <t>0804</t>
  </si>
  <si>
    <t>СОЦИАЛЬНАЯ ПОЛИТИКА</t>
  </si>
  <si>
    <t>Пенсионное обеспечение</t>
  </si>
  <si>
    <t>Доплаты к пенсиям муниципальных служащих</t>
  </si>
  <si>
    <t>88 8 00 81760</t>
  </si>
  <si>
    <t>Социальное обеспечение населения</t>
  </si>
  <si>
    <t>1000</t>
  </si>
  <si>
    <t>1003</t>
  </si>
  <si>
    <t>Основное мероприятие "Финансовая поддержка – 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помещениях"</t>
  </si>
  <si>
    <t>14 0 01 00000</t>
  </si>
  <si>
    <t>Ремонтные работы</t>
  </si>
  <si>
    <t>14 0 01 40700</t>
  </si>
  <si>
    <t>Муниципальная программа  "Комплексное развитие сельских территорий Благовещенского района Амурской области"</t>
  </si>
  <si>
    <t>02 0 00 00000</t>
  </si>
  <si>
    <t>Подпрограмма "Обеспечение доступным и комфортным жильем сельского населения Благовещенского района"</t>
  </si>
  <si>
    <t>02 1 00 00000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</si>
  <si>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</si>
  <si>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02 1 01 00000</t>
  </si>
  <si>
    <t>Обеспечение комплексного развития сельских территорий (в части мероприятий по улучшению жилищных условий граждан, проживающих на сельских территориях)</t>
  </si>
  <si>
    <t>02 1 01 L5761</t>
  </si>
  <si>
    <t>Муниципальная программа "Обеспечение жильем молодых семей Благовещенского района"</t>
  </si>
  <si>
    <t>08 0 00 00000</t>
  </si>
  <si>
    <t>Основное мероприятие "Обеспечение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</t>
  </si>
  <si>
    <t>08 0 01 00000</t>
  </si>
  <si>
    <t>Реализация мероприятий по обеспечению жильем молодых семей</t>
  </si>
  <si>
    <t>08 0 01 L4970</t>
  </si>
  <si>
    <t>Социальная поддержка почетным гражданам Благовещенского района</t>
  </si>
  <si>
    <t>88 8 00 81770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</si>
  <si>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постановлениях Правительства Амурской области от 22 октября 2019 г. N 596, от 29 июня 2021 г. N 416)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</si>
  <si>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</si>
  <si>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</si>
  <si>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</si>
  <si>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 8 00 R0820</t>
  </si>
  <si>
    <t>Основное мероприятие "Компенсация части родительской платы за присмотр и уход за детьми в дошкольных образовательных организациях"</t>
  </si>
  <si>
    <t>03 1 02 00000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</si>
  <si>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</si>
  <si>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03 1 02 87250</t>
  </si>
  <si>
    <t>Основное мероприятие "Оплата содержания ребёнка в семье опекуна и приемной семье, а также вознаграждения приёмному родителю"</t>
  </si>
  <si>
    <t>03 2 07 00000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</si>
  <si>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</si>
  <si>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03 2 07 87700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</si>
  <si>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</si>
  <si>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03 2 08 00000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</si>
  <si>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</si>
  <si>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03 2 08 11020</t>
  </si>
  <si>
    <t>Основное мероприятие "Дополнительные гарантии по социальной поддержке детей-сирот и детей, оставшихся без попечения родителей, лиц из числа детей-сирот и дней, оставшихся без попечения родителей"</t>
  </si>
  <si>
    <t>03 2 11 00000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</si>
  <si>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</si>
  <si>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03 2 11 70000</t>
  </si>
  <si>
    <t>Другие вопросы в области социальной политики</t>
  </si>
  <si>
    <t>1006</t>
  </si>
  <si>
    <t>Субсидии отдельным общественным организациям и иным некоммерческим объединениям</t>
  </si>
  <si>
    <t>88 8 00 81210</t>
  </si>
  <si>
    <t>ФИЗИЧЕСКАЯ КУЛЬТУРА И СПОРТ</t>
  </si>
  <si>
    <t>1100</t>
  </si>
  <si>
    <t>Физическая культура</t>
  </si>
  <si>
    <t>1101</t>
  </si>
  <si>
    <t>Муниципальная программа «Развитие физической культуры и спорта на территории Благовещенского района»</t>
  </si>
  <si>
    <t>09 0 00 00000</t>
  </si>
  <si>
    <t>Основное мероприятие "Проведение массовых спортивных мероприятий"</t>
  </si>
  <si>
    <t>09 0 03 00000</t>
  </si>
  <si>
    <t>Проведение спортивных соревнований на разных уровнях района, области и России, включая в себя обеспечение участников питанием, проживанием и транспортных услуг, приобретение призов</t>
  </si>
  <si>
    <t>09 0 03 40820</t>
  </si>
  <si>
    <t>Основное мероприятие "Поэтапное внедрение Всероссийского физкультурно-спортивного комплекса "Готов к труду и обороне" (ГТО) на территории Благовещенского района"</t>
  </si>
  <si>
    <t>09 0 04 00000</t>
  </si>
  <si>
    <t>Материально-техническое оснащение Центра тестирования, проведение районных фестивалей среди всех слоев населения</t>
  </si>
  <si>
    <t>09 0 04 40830</t>
  </si>
  <si>
    <t>Массовый спорт</t>
  </si>
  <si>
    <t>1102</t>
  </si>
  <si>
    <t>Основное мероприятие "Устройство спортивных площадок"</t>
  </si>
  <si>
    <t>09 0 05 00000</t>
  </si>
  <si>
    <t>Основное мероприятие "Федеральный проект "Спорт - норма жизни"</t>
  </si>
  <si>
    <t>09 0 Р5 00000</t>
  </si>
  <si>
    <t>Оснащение объектов спортивной инфраструктуры спортивно-технологическим оборудованием</t>
  </si>
  <si>
    <t>09 0 Р5 52280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</si>
  <si>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</si>
  <si>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</si>
  <si>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</si>
  <si>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</si>
  <si>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Основное мероприятие "Осуществление эффективного управления муниципальным долгом Благовещенского района"</t>
  </si>
  <si>
    <t>16 0 04 00000</t>
  </si>
  <si>
    <t>Обслуживание муниципального долга района</t>
  </si>
  <si>
    <t>16 0 04 41630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</si>
  <si>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</si>
  <si>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</si>
  <si>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</si>
  <si>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</si>
  <si>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</si>
  <si>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</si>
  <si>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16 0 06 S7710</t>
  </si>
  <si>
    <t>ВСЕГО   РАСХОДОВ</t>
  </si>
  <si>
    <t>2023 год</t>
  </si>
  <si>
    <t>2024 год</t>
  </si>
  <si>
    <t>Финансовое обеспечение государственных полномочий по созданию и организации деятельности комиссий по делам несовершеннолетних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</si>
  <si>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компенсации выпадающих доходов теплоснабжающих организаций 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</si>
  <si>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</si>
  <si>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</si>
  <si>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Софинансирование мероприятий по муниципальным программам по пожарной безопасности сельских территорий Благовещенского района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</si>
  <si>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</si>
  <si>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Основное мероприятие «Обеспечение контроля и мониторинга мероприятий по профилактике экстремисткой деятельности на территории района»</t>
  </si>
  <si>
    <t>Мониторинг территории Благовещенского района на предмет выявления  фактов осквернения зданий и иных сооружений, в том числе посредством нанесения на  них нацисткой атрибутики (символики), лозунгов и уничтожение нацисткой атрибутики (символики), экстремистских лозунгов(символики), экстремистских лозунгов</t>
  </si>
  <si>
    <t>11 0 02 00000</t>
  </si>
  <si>
    <t>11 0 02 40050</t>
  </si>
  <si>
    <t xml:space="preserve">Замена твердотопливного котла № 3 КВр-1,1 на твердотопливный котел КВр-1,1 в котельной с. Михайловка </t>
  </si>
  <si>
    <t>06 1 02 40453</t>
  </si>
  <si>
    <t xml:space="preserve">Замена сетевого насоса К100-65-200 в котельной с. Михайловка </t>
  </si>
  <si>
    <t>06 1 02 40452</t>
  </si>
  <si>
    <t xml:space="preserve">Замена твердотопливного котла Е1/9 на твердотопливный котел КВр-063 в котельной с. Гродеково </t>
  </si>
  <si>
    <t>06 1 02 40454</t>
  </si>
  <si>
    <t>Капитальный ремонт колодцев по ул. 60 лет Октября, 41, ул. Амурская, 38, ул. Чумакова, 18 (5 шт.)</t>
  </si>
  <si>
    <t>Устройство септика около бани, 10 м (с. Марково)</t>
  </si>
  <si>
    <t>06 1 03 40466</t>
  </si>
  <si>
    <t>06 1 03 40467</t>
  </si>
  <si>
    <t>Подпрограмма «Энергосбережение и повышение энергетической эффективности на территории поселений Благовещенского района»</t>
  </si>
  <si>
    <t>Основное мероприятие «Технические и технологические мероприятия энергосбережения»</t>
  </si>
  <si>
    <t>Утепление зданий (теплозащита стен и перекрытий), установка доводчиков входных дверей, приведение в порядок дверных замков и уплотнение щелей, теплоизоляция (восстановление межпанельных герметизирующих швов при помощи эластичных наполнителей)</t>
  </si>
  <si>
    <t>Реконструкция теплоузла  – замена узла системы отопления на современный для автоматизированного регулирования подачи теплоносителя в индивидуальном тепловом пункте в Чигиринской СОШ</t>
  </si>
  <si>
    <t>Основное мероприятие «Организационные мероприятия энергосбережения»</t>
  </si>
  <si>
    <t>Организация обучения специалистов в области энергосбережения и энергетической эффективности</t>
  </si>
  <si>
    <t>06 2 00 00000</t>
  </si>
  <si>
    <t>06 2 01 00000</t>
  </si>
  <si>
    <t>06 2 01 40484</t>
  </si>
  <si>
    <t>06 2 01 40485</t>
  </si>
  <si>
    <t>06 2 02 00000</t>
  </si>
  <si>
    <t>06 2 02 40489</t>
  </si>
  <si>
    <t>Основное мероприятие «Реализация комплекса мер по модернизации системы общего образования»</t>
  </si>
  <si>
    <t>Районный конкурс «Учитель года»</t>
  </si>
  <si>
    <t>Единовременная выплата, материальное стимулирование молодых педагогов</t>
  </si>
  <si>
    <t>Конкурс профессионального мастерства "Воспитатель года"</t>
  </si>
  <si>
    <t>03 1 05 00000</t>
  </si>
  <si>
    <t>03 1 05 40310</t>
  </si>
  <si>
    <t>03 1 05 40311</t>
  </si>
  <si>
    <t>03 1 05 40315</t>
  </si>
  <si>
    <t>03 1 05 40317</t>
  </si>
  <si>
    <t>Проведение мероприятий по антитеррористической безопасности учреждений образования</t>
  </si>
  <si>
    <t>03 2 10 40248</t>
  </si>
  <si>
    <t>Муниципальная программа «Развитие водохозяйственного комплекса в Благовещенском районе на 2021-2027 годы»</t>
  </si>
  <si>
    <t>Основное мероприятие "Подготовка и осуществление противопаводковых мероприятий для предупреждения чрезвычайных ситуаций и стихийных бедствий на территории населенных пунктов"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</si>
  <si>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районного бюджета на плановый период 2023 и 2024 годов</t>
  </si>
  <si>
    <t>Ежегодная педагогическая конференция по актуальным вопросам образования</t>
  </si>
  <si>
    <t>Мероприятия по мобилизационной подготовке</t>
  </si>
  <si>
    <t>Организация и проведение мероприятий по благоустройству территорий общеобразовательных организаций</t>
  </si>
  <si>
    <t>03 2 09 S8570</t>
  </si>
  <si>
    <t>03 3 01 S7710</t>
  </si>
  <si>
    <t>15 0 02 L5193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</si>
  <si>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</si>
  <si>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88 8 00 87340</t>
  </si>
  <si>
    <t>Реализация государственных программ субъектов Российской Федерации в области использования и охраны водных объектов</t>
  </si>
  <si>
    <t>Основное мероприятие «Развитие и модернизация систем водоснабжения»</t>
  </si>
  <si>
    <t>Бурение скважины в с. Грязнушка, 150 м</t>
  </si>
  <si>
    <t>Межбюджетные трансферты</t>
  </si>
  <si>
    <t>Разработка ПСД для проведения работ по бурению скважины в с. Грязнушка, 150 м</t>
  </si>
  <si>
    <t>06 1 01 00000</t>
  </si>
  <si>
    <t>06 1 01 40408</t>
  </si>
  <si>
    <t>Замена двух сетевых насосов К-10-65-200 в котельной с. Новотроицкое</t>
  </si>
  <si>
    <t>Установка расширительного бака в котельной, 15 м3 (с. Сергеевка)</t>
  </si>
  <si>
    <t xml:space="preserve">Замена котла Е-1/9 на КВМ-1,1Б в котельной с. Усть-Ивановка </t>
  </si>
  <si>
    <t xml:space="preserve">Замена изоляции существующих сетей тепло, -водоснабжения с покрытием поверхностей в листовой металл по ул. Ленина в с. Волково, 84 м. </t>
  </si>
  <si>
    <t xml:space="preserve">Замена сетевого насоса центробежного вертикального IRG 150*250. 18.5 кВт в котельной с. Волково </t>
  </si>
  <si>
    <t>06 1 02 40446</t>
  </si>
  <si>
    <t>06 1 02 40450</t>
  </si>
  <si>
    <t>Замена сетей водоснабжения от дома 39 по ул. 60 лет Октября по ул. Амурская, ул. Чумакова, до школы с покрытием поверхностей в листовой металл, 1199,9 м. (с. Марково)</t>
  </si>
  <si>
    <t>Строительство водонапорной башни на 10 куб.м. по ул. Школьная в с. Владимировка</t>
  </si>
  <si>
    <t>Установка септика по ул. Больничная, д. 15 в с. Усть-Ивановка</t>
  </si>
  <si>
    <t>06 1 01 40403</t>
  </si>
  <si>
    <t>06 1 02 40451</t>
  </si>
  <si>
    <t>06 1 02 40435</t>
  </si>
  <si>
    <t>06 1 02 40433</t>
  </si>
  <si>
    <t>06 1 03 40462</t>
  </si>
  <si>
    <t>06 1 03 40463</t>
  </si>
  <si>
    <t>06 1 03 40470</t>
  </si>
  <si>
    <t>Реализация государственных программ субъектов Российской Федерации в области использования и охраны водных объектов (в части строительства сооружений инженерной защиты от паводковых вод с. Гродеково Благовещенского района)</t>
  </si>
  <si>
    <t>Реализация государственных программ субъектов Российской Федерации в области использования и охраны водных объектов (в части строительства сооружений инженерной защиты от паводковых вод с. Усть-Ивановка Благовещенского района)</t>
  </si>
  <si>
    <t>Реализация государственных программ субъектов Российской Федерации в области использования и охраны водных объектов (в части строительства сооружений инженерной защиты от паводковых вод с. Владимировка Благовещенского района)</t>
  </si>
  <si>
    <t>13 0 01 L0650</t>
  </si>
  <si>
    <t>13 0 01 L0651</t>
  </si>
  <si>
    <t>13 0 01 L0652</t>
  </si>
  <si>
    <t>13 0 01 L0653</t>
  </si>
  <si>
    <t>Текущее содержание автомобильных дорог общего пользования местного значения Благовещенского района</t>
  </si>
  <si>
    <t>07 0 02 41681</t>
  </si>
  <si>
    <t>Основное мероприятие «Совершенствование материально-технической базы для занятий физической культурой и спортом в поселениях района»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</si>
  <si>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</si>
  <si>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09 0 02 00000</t>
  </si>
  <si>
    <t>09 0 02 S7460</t>
  </si>
  <si>
    <t>Обеспечение функционирования председателя контрольно-счетной палаты Благовещенского района</t>
  </si>
  <si>
    <t>Расходы на обеспечение функций  исполнительных органов местного самоуправления</t>
  </si>
  <si>
    <t>88 8 00 81050</t>
  </si>
  <si>
    <t>Основное мероприятие «Развитие образования детей-инвалидов»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</si>
  <si>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</si>
  <si>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03 1 07 00000</t>
  </si>
  <si>
    <t>03 1 07 87820</t>
  </si>
  <si>
    <t>Приложение № 6</t>
  </si>
  <si>
    <t>от 12.05.2022 № 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</si>
</sst>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Arial Cyr"/>
      <family val="2"/>
      <charset val="204"/>
    </font>
    <font>
      <i/>
      <sz val="9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/>
    <xf numFmtId="0" fontId="0" fillId="2" borderId="0" xfId="0" applyFont="1" applyFill="1" applyBorder="1" applyAlignment="1">
      <alignment horizontal="justify" vertical="center" wrapText="1"/>
    </xf>
    <xf numFmtId="0" fontId="0" fillId="2" borderId="0" xfId="0" applyFont="1" applyFill="1" applyBorder="1" applyAlignment="1">
      <alignment wrapText="1"/>
    </xf>
    <xf numFmtId="0" fontId="4" fillId="2" borderId="0" xfId="0" applyFont="1" applyFill="1"/>
    <xf numFmtId="0" fontId="0" fillId="2" borderId="0" xfId="0" applyFont="1" applyFill="1"/>
    <xf numFmtId="0" fontId="0" fillId="2" borderId="1" xfId="0" applyFont="1" applyFill="1" applyBorder="1" applyAlignment="1">
      <alignment horizontal="justify" vertical="center" wrapText="1"/>
    </xf>
    <xf numFmtId="0" fontId="0" fillId="2" borderId="1" xfId="0" applyFont="1" applyFill="1" applyBorder="1" applyAlignment="1">
      <alignment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7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7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wrapText="1"/>
    </xf>
    <xf numFmtId="0" fontId="11" fillId="2" borderId="0" xfId="0" applyFont="1" applyFill="1" applyAlignment="1">
      <alignment wrapText="1"/>
    </xf>
    <xf numFmtId="0" fontId="7" fillId="2" borderId="0" xfId="0" applyFont="1" applyFill="1" applyAlignment="1">
      <alignment horizontal="justify" vertical="center" wrapText="1"/>
    </xf>
    <xf numFmtId="0" fontId="7" fillId="2" borderId="0" xfId="0" applyFont="1" applyFill="1" applyAlignment="1">
      <alignment wrapText="1"/>
    </xf>
    <xf numFmtId="49" fontId="7" fillId="2" borderId="0" xfId="0" applyNumberFormat="1" applyFont="1" applyFill="1" applyAlignment="1">
      <alignment wrapText="1"/>
    </xf>
    <xf numFmtId="3" fontId="4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49" fontId="1" fillId="2" borderId="0" xfId="0" applyNumberFormat="1" applyFont="1" applyFill="1" applyAlignment="1">
      <alignment wrapText="1"/>
    </xf>
    <xf numFmtId="49" fontId="2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3" fontId="7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/>
    </xf>
    <xf numFmtId="0" fontId="10" fillId="2" borderId="2" xfId="0" applyFont="1" applyFill="1" applyBorder="1" applyAlignment="1">
      <alignment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F712"/>
  <sheetViews>
    <sheetView tabSelected="1" topLeftCell="A652" zoomScale="130" zoomScaleNormal="130" zoomScaleSheetLayoutView="130" workbookViewId="0">
      <selection activeCell="B653" sqref="B653"/>
    </sheetView>
  </sheetViews>
  <sheetFormatPr defaultRowHeight="12" x14ac:dyDescent="0.2"/>
  <cols>
    <col min="1" max="1" width="48.7109375" style="1" customWidth="1"/>
    <col min="2" max="2" width="6.7109375" style="2" customWidth="1"/>
    <col min="3" max="3" width="7.5703125" style="2" customWidth="1"/>
    <col min="4" max="4" width="13.28515625" style="2" customWidth="1"/>
    <col min="5" max="5" width="11" style="34" customWidth="1"/>
    <col min="6" max="7" width="11.28515625" style="2" bestFit="1" customWidth="1"/>
    <col min="8" max="16384" width="9.140625" style="2"/>
  </cols>
  <sheetData>
    <row r="1" spans="1:7" ht="17.25" customHeight="1" x14ac:dyDescent="0.2">
      <c r="D1" s="40"/>
      <c r="E1" s="35"/>
      <c r="F1" s="43" t="s">
        <v>602</v>
      </c>
      <c r="G1" s="43"/>
    </row>
    <row r="2" spans="1:7" ht="34.5" customHeight="1" x14ac:dyDescent="0.2">
      <c r="D2" s="3"/>
      <c r="E2" s="3"/>
      <c r="F2" s="43" t="s">
        <v>0</v>
      </c>
      <c r="G2" s="43"/>
    </row>
    <row r="3" spans="1:7" ht="11.25" customHeight="1" x14ac:dyDescent="0.2">
      <c r="D3" s="4"/>
      <c r="E3" s="4"/>
      <c r="F3" s="43" t="s">
        <v>603</v>
      </c>
      <c r="G3" s="43"/>
    </row>
    <row r="4" spans="1:7" ht="12" customHeight="1" x14ac:dyDescent="0.2">
      <c r="D4" s="41"/>
      <c r="E4" s="41"/>
      <c r="F4" s="41"/>
    </row>
    <row r="5" spans="1:7" ht="13.5" customHeight="1" x14ac:dyDescent="0.2">
      <c r="A5" s="5"/>
      <c r="B5" s="6"/>
      <c r="C5" s="6"/>
      <c r="D5" s="7"/>
      <c r="E5" s="8"/>
    </row>
    <row r="6" spans="1:7" ht="44.25" customHeight="1" x14ac:dyDescent="0.2">
      <c r="A6" s="42" t="s">
        <v>549</v>
      </c>
      <c r="B6" s="42"/>
      <c r="C6" s="42"/>
      <c r="D6" s="42"/>
      <c r="E6" s="42"/>
      <c r="F6" s="42"/>
      <c r="G6" s="42"/>
    </row>
    <row r="7" spans="1:7" ht="11.25" customHeight="1" x14ac:dyDescent="0.2">
      <c r="A7" s="9"/>
      <c r="B7" s="10"/>
      <c r="C7" s="10"/>
      <c r="D7" s="11"/>
      <c r="E7" s="11"/>
      <c r="F7" s="12"/>
      <c r="G7" s="12" t="s">
        <v>1</v>
      </c>
    </row>
    <row r="8" spans="1:7" ht="11.25" customHeight="1" x14ac:dyDescent="0.2">
      <c r="A8" s="13"/>
      <c r="B8" s="14" t="s">
        <v>2</v>
      </c>
      <c r="C8" s="14" t="s">
        <v>3</v>
      </c>
      <c r="D8" s="14" t="s">
        <v>4</v>
      </c>
      <c r="E8" s="15" t="s">
        <v>5</v>
      </c>
      <c r="F8" s="16" t="s">
        <v>502</v>
      </c>
      <c r="G8" s="16" t="s">
        <v>503</v>
      </c>
    </row>
    <row r="9" spans="1:7" s="17" customFormat="1" ht="12.75" customHeight="1" x14ac:dyDescent="0.15">
      <c r="A9" s="21" t="s">
        <v>6</v>
      </c>
      <c r="B9" s="22" t="s">
        <v>7</v>
      </c>
      <c r="C9" s="22"/>
      <c r="D9" s="22"/>
      <c r="E9" s="22"/>
      <c r="F9" s="23">
        <f>F10+F15+F30+F65+F70+F93+F98</f>
        <v>131088</v>
      </c>
      <c r="G9" s="23">
        <f>G10+G15+G30+G65+G70+G93+G98</f>
        <v>131050</v>
      </c>
    </row>
    <row r="10" spans="1:7" s="17" customFormat="1" ht="29.25" customHeight="1" x14ac:dyDescent="0.15">
      <c r="A10" s="21" t="s">
        <v>8</v>
      </c>
      <c r="B10" s="22" t="s">
        <v>7</v>
      </c>
      <c r="C10" s="22" t="s">
        <v>9</v>
      </c>
      <c r="D10" s="22"/>
      <c r="E10" s="22"/>
      <c r="F10" s="23">
        <f t="shared" ref="F10:G13" si="0">F11</f>
        <v>2294</v>
      </c>
      <c r="G10" s="23">
        <f t="shared" si="0"/>
        <v>2294</v>
      </c>
    </row>
    <row r="11" spans="1:7" s="17" customFormat="1" ht="12" customHeight="1" x14ac:dyDescent="0.15">
      <c r="A11" s="21" t="s">
        <v>10</v>
      </c>
      <c r="B11" s="22" t="s">
        <v>7</v>
      </c>
      <c r="C11" s="22" t="s">
        <v>9</v>
      </c>
      <c r="D11" s="22" t="s">
        <v>11</v>
      </c>
      <c r="E11" s="22"/>
      <c r="F11" s="23">
        <f t="shared" si="0"/>
        <v>2294</v>
      </c>
      <c r="G11" s="23">
        <f t="shared" si="0"/>
        <v>2294</v>
      </c>
    </row>
    <row r="12" spans="1:7" s="17" customFormat="1" ht="13.5" customHeight="1" x14ac:dyDescent="0.15">
      <c r="A12" s="18" t="s">
        <v>10</v>
      </c>
      <c r="B12" s="15" t="s">
        <v>7</v>
      </c>
      <c r="C12" s="15" t="s">
        <v>9</v>
      </c>
      <c r="D12" s="15" t="s">
        <v>12</v>
      </c>
      <c r="E12" s="15"/>
      <c r="F12" s="16">
        <f t="shared" si="0"/>
        <v>2294</v>
      </c>
      <c r="G12" s="16">
        <f t="shared" si="0"/>
        <v>2294</v>
      </c>
    </row>
    <row r="13" spans="1:7" s="17" customFormat="1" ht="24.75" customHeight="1" x14ac:dyDescent="0.15">
      <c r="A13" s="18" t="s">
        <v>13</v>
      </c>
      <c r="B13" s="15" t="s">
        <v>7</v>
      </c>
      <c r="C13" s="15" t="s">
        <v>9</v>
      </c>
      <c r="D13" s="15" t="s">
        <v>14</v>
      </c>
      <c r="E13" s="15"/>
      <c r="F13" s="16">
        <f t="shared" si="0"/>
        <v>2294</v>
      </c>
      <c r="G13" s="16">
        <f t="shared" si="0"/>
        <v>2294</v>
      </c>
    </row>
    <row r="14" spans="1:7" s="17" customFormat="1" ht="53.25" customHeight="1" x14ac:dyDescent="0.15">
      <c r="A14" s="18" t="s">
        <v>15</v>
      </c>
      <c r="B14" s="15" t="s">
        <v>7</v>
      </c>
      <c r="C14" s="15" t="s">
        <v>9</v>
      </c>
      <c r="D14" s="15" t="s">
        <v>14</v>
      </c>
      <c r="E14" s="15" t="s">
        <v>16</v>
      </c>
      <c r="F14" s="16">
        <v>2294</v>
      </c>
      <c r="G14" s="16">
        <v>2294</v>
      </c>
    </row>
    <row r="15" spans="1:7" ht="39" customHeight="1" x14ac:dyDescent="0.2">
      <c r="A15" s="21" t="s">
        <v>17</v>
      </c>
      <c r="B15" s="22" t="s">
        <v>7</v>
      </c>
      <c r="C15" s="22" t="s">
        <v>18</v>
      </c>
      <c r="D15" s="22"/>
      <c r="E15" s="22"/>
      <c r="F15" s="23">
        <f>F16</f>
        <v>4792</v>
      </c>
      <c r="G15" s="23">
        <f>G16</f>
        <v>4792</v>
      </c>
    </row>
    <row r="16" spans="1:7" s="17" customFormat="1" ht="12" customHeight="1" x14ac:dyDescent="0.15">
      <c r="A16" s="21" t="s">
        <v>10</v>
      </c>
      <c r="B16" s="22" t="s">
        <v>7</v>
      </c>
      <c r="C16" s="22" t="s">
        <v>18</v>
      </c>
      <c r="D16" s="22" t="s">
        <v>11</v>
      </c>
      <c r="E16" s="22"/>
      <c r="F16" s="23">
        <f>F17</f>
        <v>4792</v>
      </c>
      <c r="G16" s="23">
        <f>G17</f>
        <v>4792</v>
      </c>
    </row>
    <row r="17" spans="1:7" ht="13.5" customHeight="1" x14ac:dyDescent="0.2">
      <c r="A17" s="18" t="s">
        <v>10</v>
      </c>
      <c r="B17" s="15" t="s">
        <v>7</v>
      </c>
      <c r="C17" s="15" t="s">
        <v>18</v>
      </c>
      <c r="D17" s="15" t="s">
        <v>12</v>
      </c>
      <c r="E17" s="15"/>
      <c r="F17" s="16">
        <f>F18+F22+F24+F27</f>
        <v>4792</v>
      </c>
      <c r="G17" s="16">
        <f>G18+G22+G24+G27</f>
        <v>4792</v>
      </c>
    </row>
    <row r="18" spans="1:7" ht="24" x14ac:dyDescent="0.2">
      <c r="A18" s="18" t="s">
        <v>19</v>
      </c>
      <c r="B18" s="15" t="s">
        <v>7</v>
      </c>
      <c r="C18" s="15" t="s">
        <v>18</v>
      </c>
      <c r="D18" s="15" t="s">
        <v>20</v>
      </c>
      <c r="E18" s="15"/>
      <c r="F18" s="16">
        <f>F19+F20+F21</f>
        <v>2083</v>
      </c>
      <c r="G18" s="16">
        <f>G19+G20+G21</f>
        <v>2083</v>
      </c>
    </row>
    <row r="19" spans="1:7" ht="52.5" customHeight="1" x14ac:dyDescent="0.2">
      <c r="A19" s="18" t="s">
        <v>15</v>
      </c>
      <c r="B19" s="15" t="s">
        <v>7</v>
      </c>
      <c r="C19" s="15" t="s">
        <v>18</v>
      </c>
      <c r="D19" s="15" t="s">
        <v>20</v>
      </c>
      <c r="E19" s="15" t="s">
        <v>16</v>
      </c>
      <c r="F19" s="16">
        <f>3046-1110</f>
        <v>1936</v>
      </c>
      <c r="G19" s="16">
        <f>3046-1110</f>
        <v>1936</v>
      </c>
    </row>
    <row r="20" spans="1:7" ht="24" x14ac:dyDescent="0.2">
      <c r="A20" s="18" t="s">
        <v>21</v>
      </c>
      <c r="B20" s="15" t="s">
        <v>7</v>
      </c>
      <c r="C20" s="15" t="s">
        <v>18</v>
      </c>
      <c r="D20" s="15" t="s">
        <v>20</v>
      </c>
      <c r="E20" s="15" t="s">
        <v>22</v>
      </c>
      <c r="F20" s="16">
        <v>147</v>
      </c>
      <c r="G20" s="16">
        <v>147</v>
      </c>
    </row>
    <row r="21" spans="1:7" hidden="1" x14ac:dyDescent="0.2">
      <c r="A21" s="18" t="s">
        <v>23</v>
      </c>
      <c r="B21" s="15" t="s">
        <v>7</v>
      </c>
      <c r="C21" s="15" t="s">
        <v>18</v>
      </c>
      <c r="D21" s="15" t="s">
        <v>20</v>
      </c>
      <c r="E21" s="15" t="s">
        <v>24</v>
      </c>
      <c r="F21" s="16">
        <v>0</v>
      </c>
      <c r="G21" s="16">
        <v>0</v>
      </c>
    </row>
    <row r="22" spans="1:7" ht="24" x14ac:dyDescent="0.2">
      <c r="A22" s="18" t="s">
        <v>25</v>
      </c>
      <c r="B22" s="15" t="s">
        <v>7</v>
      </c>
      <c r="C22" s="15" t="s">
        <v>18</v>
      </c>
      <c r="D22" s="15" t="s">
        <v>26</v>
      </c>
      <c r="E22" s="15"/>
      <c r="F22" s="16">
        <f>F23</f>
        <v>2106</v>
      </c>
      <c r="G22" s="16">
        <f>G23</f>
        <v>2106</v>
      </c>
    </row>
    <row r="23" spans="1:7" ht="52.5" customHeight="1" x14ac:dyDescent="0.2">
      <c r="A23" s="18" t="s">
        <v>15</v>
      </c>
      <c r="B23" s="15" t="s">
        <v>7</v>
      </c>
      <c r="C23" s="15" t="s">
        <v>18</v>
      </c>
      <c r="D23" s="15" t="s">
        <v>26</v>
      </c>
      <c r="E23" s="15" t="s">
        <v>16</v>
      </c>
      <c r="F23" s="16">
        <v>2106</v>
      </c>
      <c r="G23" s="16">
        <v>2106</v>
      </c>
    </row>
    <row r="24" spans="1:7" ht="24.75" customHeight="1" x14ac:dyDescent="0.2">
      <c r="A24" s="18" t="s">
        <v>27</v>
      </c>
      <c r="B24" s="15" t="s">
        <v>7</v>
      </c>
      <c r="C24" s="15" t="s">
        <v>18</v>
      </c>
      <c r="D24" s="15" t="s">
        <v>28</v>
      </c>
      <c r="E24" s="15"/>
      <c r="F24" s="16">
        <f>F25+F26</f>
        <v>603</v>
      </c>
      <c r="G24" s="16">
        <f>G25+G26</f>
        <v>603</v>
      </c>
    </row>
    <row r="25" spans="1:7" ht="51.75" customHeight="1" x14ac:dyDescent="0.2">
      <c r="A25" s="18" t="s">
        <v>15</v>
      </c>
      <c r="B25" s="15" t="s">
        <v>7</v>
      </c>
      <c r="C25" s="15" t="s">
        <v>18</v>
      </c>
      <c r="D25" s="15" t="s">
        <v>28</v>
      </c>
      <c r="E25" s="15" t="s">
        <v>16</v>
      </c>
      <c r="F25" s="16">
        <v>603</v>
      </c>
      <c r="G25" s="16">
        <v>603</v>
      </c>
    </row>
    <row r="26" spans="1:7" ht="28.5" hidden="1" customHeight="1" x14ac:dyDescent="0.2">
      <c r="A26" s="18" t="s">
        <v>21</v>
      </c>
      <c r="B26" s="15" t="s">
        <v>7</v>
      </c>
      <c r="C26" s="15" t="s">
        <v>18</v>
      </c>
      <c r="D26" s="15" t="s">
        <v>28</v>
      </c>
      <c r="E26" s="15" t="s">
        <v>22</v>
      </c>
      <c r="F26" s="16"/>
      <c r="G26" s="16"/>
    </row>
    <row r="27" spans="1:7" ht="24" hidden="1" x14ac:dyDescent="0.2">
      <c r="A27" s="18" t="s">
        <v>29</v>
      </c>
      <c r="B27" s="15" t="s">
        <v>7</v>
      </c>
      <c r="C27" s="15" t="s">
        <v>18</v>
      </c>
      <c r="D27" s="15" t="s">
        <v>30</v>
      </c>
      <c r="E27" s="15"/>
      <c r="F27" s="16">
        <f>F28</f>
        <v>0</v>
      </c>
      <c r="G27" s="16">
        <f>G28</f>
        <v>0</v>
      </c>
    </row>
    <row r="28" spans="1:7" ht="63.75" hidden="1" customHeight="1" x14ac:dyDescent="0.2">
      <c r="A28" s="18" t="s">
        <v>31</v>
      </c>
      <c r="B28" s="15" t="s">
        <v>7</v>
      </c>
      <c r="C28" s="15" t="s">
        <v>18</v>
      </c>
      <c r="D28" s="15" t="s">
        <v>32</v>
      </c>
      <c r="E28" s="15"/>
      <c r="F28" s="16">
        <f>F29</f>
        <v>0</v>
      </c>
      <c r="G28" s="16">
        <f>G29</f>
        <v>0</v>
      </c>
    </row>
    <row r="29" spans="1:7" ht="51.75" hidden="1" customHeight="1" x14ac:dyDescent="0.2">
      <c r="A29" s="18" t="s">
        <v>15</v>
      </c>
      <c r="B29" s="15" t="s">
        <v>7</v>
      </c>
      <c r="C29" s="15" t="s">
        <v>18</v>
      </c>
      <c r="D29" s="15" t="s">
        <v>32</v>
      </c>
      <c r="E29" s="15" t="s">
        <v>16</v>
      </c>
      <c r="F29" s="16">
        <f>809-809</f>
        <v>0</v>
      </c>
      <c r="G29" s="16">
        <f>809-809</f>
        <v>0</v>
      </c>
    </row>
    <row r="30" spans="1:7" ht="42.75" customHeight="1" x14ac:dyDescent="0.2">
      <c r="A30" s="21" t="s">
        <v>33</v>
      </c>
      <c r="B30" s="22" t="s">
        <v>7</v>
      </c>
      <c r="C30" s="22" t="s">
        <v>34</v>
      </c>
      <c r="D30" s="22"/>
      <c r="E30" s="22"/>
      <c r="F30" s="23">
        <f>F31+F59</f>
        <v>54081</v>
      </c>
      <c r="G30" s="23">
        <f>G31+G59</f>
        <v>53981</v>
      </c>
    </row>
    <row r="31" spans="1:7" ht="14.25" customHeight="1" x14ac:dyDescent="0.2">
      <c r="A31" s="21" t="s">
        <v>10</v>
      </c>
      <c r="B31" s="22" t="s">
        <v>7</v>
      </c>
      <c r="C31" s="22" t="s">
        <v>34</v>
      </c>
      <c r="D31" s="22" t="s">
        <v>11</v>
      </c>
      <c r="E31" s="22"/>
      <c r="F31" s="23">
        <f>F32</f>
        <v>53450</v>
      </c>
      <c r="G31" s="23">
        <f>G32</f>
        <v>53350</v>
      </c>
    </row>
    <row r="32" spans="1:7" ht="12.75" customHeight="1" x14ac:dyDescent="0.2">
      <c r="A32" s="18" t="s">
        <v>10</v>
      </c>
      <c r="B32" s="15" t="s">
        <v>7</v>
      </c>
      <c r="C32" s="15" t="s">
        <v>34</v>
      </c>
      <c r="D32" s="15" t="s">
        <v>12</v>
      </c>
      <c r="E32" s="15"/>
      <c r="F32" s="16">
        <f>F33+F38+F43</f>
        <v>53450</v>
      </c>
      <c r="G32" s="16">
        <f>G33+G38+G43</f>
        <v>53350</v>
      </c>
    </row>
    <row r="33" spans="1:7" ht="24" customHeight="1" x14ac:dyDescent="0.2">
      <c r="A33" s="18" t="s">
        <v>19</v>
      </c>
      <c r="B33" s="15" t="s">
        <v>7</v>
      </c>
      <c r="C33" s="15" t="s">
        <v>34</v>
      </c>
      <c r="D33" s="15" t="s">
        <v>20</v>
      </c>
      <c r="E33" s="15"/>
      <c r="F33" s="16">
        <f>F34+F35+F37</f>
        <v>45477</v>
      </c>
      <c r="G33" s="16">
        <f>G34+G35+G37</f>
        <v>45377</v>
      </c>
    </row>
    <row r="34" spans="1:7" ht="51.75" customHeight="1" x14ac:dyDescent="0.2">
      <c r="A34" s="18" t="s">
        <v>15</v>
      </c>
      <c r="B34" s="15" t="s">
        <v>7</v>
      </c>
      <c r="C34" s="15" t="s">
        <v>34</v>
      </c>
      <c r="D34" s="15" t="s">
        <v>20</v>
      </c>
      <c r="E34" s="15" t="s">
        <v>16</v>
      </c>
      <c r="F34" s="16">
        <v>44898</v>
      </c>
      <c r="G34" s="16">
        <v>44898</v>
      </c>
    </row>
    <row r="35" spans="1:7" ht="25.5" customHeight="1" x14ac:dyDescent="0.2">
      <c r="A35" s="18" t="s">
        <v>21</v>
      </c>
      <c r="B35" s="15" t="s">
        <v>7</v>
      </c>
      <c r="C35" s="15" t="s">
        <v>34</v>
      </c>
      <c r="D35" s="15" t="s">
        <v>20</v>
      </c>
      <c r="E35" s="15" t="s">
        <v>22</v>
      </c>
      <c r="F35" s="16">
        <v>398</v>
      </c>
      <c r="G35" s="16">
        <v>298</v>
      </c>
    </row>
    <row r="36" spans="1:7" hidden="1" x14ac:dyDescent="0.2">
      <c r="A36" s="18" t="s">
        <v>35</v>
      </c>
      <c r="B36" s="15" t="s">
        <v>7</v>
      </c>
      <c r="C36" s="15" t="s">
        <v>34</v>
      </c>
      <c r="D36" s="15" t="s">
        <v>20</v>
      </c>
      <c r="E36" s="15" t="s">
        <v>36</v>
      </c>
      <c r="F36" s="16"/>
      <c r="G36" s="16"/>
    </row>
    <row r="37" spans="1:7" ht="12" customHeight="1" x14ac:dyDescent="0.2">
      <c r="A37" s="18" t="s">
        <v>23</v>
      </c>
      <c r="B37" s="15" t="s">
        <v>7</v>
      </c>
      <c r="C37" s="15" t="s">
        <v>34</v>
      </c>
      <c r="D37" s="15" t="s">
        <v>20</v>
      </c>
      <c r="E37" s="15" t="s">
        <v>24</v>
      </c>
      <c r="F37" s="16">
        <v>181</v>
      </c>
      <c r="G37" s="16">
        <v>181</v>
      </c>
    </row>
    <row r="38" spans="1:7" ht="24" x14ac:dyDescent="0.2">
      <c r="A38" s="18" t="s">
        <v>29</v>
      </c>
      <c r="B38" s="15" t="s">
        <v>7</v>
      </c>
      <c r="C38" s="15" t="s">
        <v>34</v>
      </c>
      <c r="D38" s="15" t="s">
        <v>30</v>
      </c>
      <c r="E38" s="15"/>
      <c r="F38" s="16">
        <f>F39+F41</f>
        <v>4363</v>
      </c>
      <c r="G38" s="16">
        <f>G39+G41</f>
        <v>4363</v>
      </c>
    </row>
    <row r="39" spans="1:7" ht="50.25" customHeight="1" x14ac:dyDescent="0.2">
      <c r="A39" s="18" t="s">
        <v>37</v>
      </c>
      <c r="B39" s="15" t="s">
        <v>7</v>
      </c>
      <c r="C39" s="15" t="s">
        <v>34</v>
      </c>
      <c r="D39" s="15" t="s">
        <v>38</v>
      </c>
      <c r="E39" s="15"/>
      <c r="F39" s="16">
        <f>F40</f>
        <v>3554</v>
      </c>
      <c r="G39" s="16">
        <f>G40</f>
        <v>3554</v>
      </c>
    </row>
    <row r="40" spans="1:7" ht="49.5" customHeight="1" x14ac:dyDescent="0.2">
      <c r="A40" s="18" t="s">
        <v>15</v>
      </c>
      <c r="B40" s="15" t="s">
        <v>7</v>
      </c>
      <c r="C40" s="15" t="s">
        <v>34</v>
      </c>
      <c r="D40" s="15" t="s">
        <v>38</v>
      </c>
      <c r="E40" s="15" t="s">
        <v>16</v>
      </c>
      <c r="F40" s="16">
        <v>3554</v>
      </c>
      <c r="G40" s="16">
        <v>3554</v>
      </c>
    </row>
    <row r="41" spans="1:7" ht="52.5" customHeight="1" x14ac:dyDescent="0.2">
      <c r="A41" s="18" t="s">
        <v>39</v>
      </c>
      <c r="B41" s="15" t="s">
        <v>7</v>
      </c>
      <c r="C41" s="15" t="s">
        <v>34</v>
      </c>
      <c r="D41" s="15" t="s">
        <v>40</v>
      </c>
      <c r="E41" s="15"/>
      <c r="F41" s="16">
        <f>F42</f>
        <v>809</v>
      </c>
      <c r="G41" s="16">
        <f>G42</f>
        <v>809</v>
      </c>
    </row>
    <row r="42" spans="1:7" ht="50.25" customHeight="1" x14ac:dyDescent="0.2">
      <c r="A42" s="18" t="s">
        <v>15</v>
      </c>
      <c r="B42" s="15" t="s">
        <v>7</v>
      </c>
      <c r="C42" s="15" t="s">
        <v>34</v>
      </c>
      <c r="D42" s="15" t="s">
        <v>40</v>
      </c>
      <c r="E42" s="15" t="s">
        <v>16</v>
      </c>
      <c r="F42" s="16">
        <v>809</v>
      </c>
      <c r="G42" s="16">
        <v>809</v>
      </c>
    </row>
    <row r="43" spans="1:7" ht="38.25" customHeight="1" x14ac:dyDescent="0.2">
      <c r="A43" s="18" t="s">
        <v>41</v>
      </c>
      <c r="B43" s="15" t="s">
        <v>7</v>
      </c>
      <c r="C43" s="15" t="s">
        <v>34</v>
      </c>
      <c r="D43" s="15" t="s">
        <v>42</v>
      </c>
      <c r="E43" s="15"/>
      <c r="F43" s="16">
        <f>F44+F48+F51+F54+F57+F46</f>
        <v>3610</v>
      </c>
      <c r="G43" s="16">
        <f>G44+G48+G51+G54+G57+G46</f>
        <v>3610</v>
      </c>
    </row>
    <row r="44" spans="1:7" ht="38.25" customHeight="1" x14ac:dyDescent="0.2">
      <c r="A44" s="18" t="s">
        <v>505</v>
      </c>
      <c r="B44" s="15" t="s">
        <v>7</v>
      </c>
      <c r="C44" s="15" t="s">
        <v>34</v>
      </c>
      <c r="D44" s="15" t="s">
        <v>43</v>
      </c>
      <c r="E44" s="15"/>
      <c r="F44" s="16">
        <f>F45</f>
        <v>45</v>
      </c>
      <c r="G44" s="16">
        <f>G45</f>
        <v>45</v>
      </c>
    </row>
    <row r="45" spans="1:7" ht="24" x14ac:dyDescent="0.2">
      <c r="A45" s="18" t="s">
        <v>21</v>
      </c>
      <c r="B45" s="15" t="s">
        <v>7</v>
      </c>
      <c r="C45" s="15" t="s">
        <v>34</v>
      </c>
      <c r="D45" s="15" t="s">
        <v>43</v>
      </c>
      <c r="E45" s="15" t="s">
        <v>22</v>
      </c>
      <c r="F45" s="16">
        <v>45</v>
      </c>
      <c r="G45" s="16">
        <v>45</v>
      </c>
    </row>
    <row r="46" spans="1:7" ht="60" x14ac:dyDescent="0.2">
      <c r="A46" s="13" t="s">
        <v>556</v>
      </c>
      <c r="B46" s="15" t="s">
        <v>7</v>
      </c>
      <c r="C46" s="15" t="s">
        <v>34</v>
      </c>
      <c r="D46" s="15" t="s">
        <v>557</v>
      </c>
      <c r="E46" s="15"/>
      <c r="F46" s="16">
        <f>F47</f>
        <v>1041</v>
      </c>
      <c r="G46" s="16">
        <f>G47</f>
        <v>1041</v>
      </c>
    </row>
    <row r="47" spans="1:7" ht="48" x14ac:dyDescent="0.2">
      <c r="A47" s="25" t="s">
        <v>15</v>
      </c>
      <c r="B47" s="15" t="s">
        <v>7</v>
      </c>
      <c r="C47" s="15" t="s">
        <v>34</v>
      </c>
      <c r="D47" s="15" t="s">
        <v>557</v>
      </c>
      <c r="E47" s="15" t="s">
        <v>16</v>
      </c>
      <c r="F47" s="16">
        <v>1041</v>
      </c>
      <c r="G47" s="16">
        <v>1041</v>
      </c>
    </row>
    <row r="48" spans="1:7" ht="36" x14ac:dyDescent="0.2">
      <c r="A48" s="18" t="s">
        <v>44</v>
      </c>
      <c r="B48" s="15" t="s">
        <v>7</v>
      </c>
      <c r="C48" s="15" t="s">
        <v>34</v>
      </c>
      <c r="D48" s="15" t="s">
        <v>45</v>
      </c>
      <c r="E48" s="15"/>
      <c r="F48" s="16">
        <f>F49+F50</f>
        <v>747</v>
      </c>
      <c r="G48" s="16">
        <f>G49+G50</f>
        <v>747</v>
      </c>
    </row>
    <row r="49" spans="1:7" ht="51" customHeight="1" x14ac:dyDescent="0.2">
      <c r="A49" s="18" t="s">
        <v>15</v>
      </c>
      <c r="B49" s="15" t="s">
        <v>7</v>
      </c>
      <c r="C49" s="15" t="s">
        <v>34</v>
      </c>
      <c r="D49" s="15" t="s">
        <v>45</v>
      </c>
      <c r="E49" s="15" t="s">
        <v>16</v>
      </c>
      <c r="F49" s="16">
        <f>595+96</f>
        <v>691</v>
      </c>
      <c r="G49" s="16">
        <f>445+246</f>
        <v>691</v>
      </c>
    </row>
    <row r="50" spans="1:7" ht="26.25" customHeight="1" x14ac:dyDescent="0.2">
      <c r="A50" s="18" t="s">
        <v>21</v>
      </c>
      <c r="B50" s="15" t="s">
        <v>7</v>
      </c>
      <c r="C50" s="15" t="s">
        <v>34</v>
      </c>
      <c r="D50" s="15" t="s">
        <v>45</v>
      </c>
      <c r="E50" s="15" t="s">
        <v>22</v>
      </c>
      <c r="F50" s="16">
        <f>3+53</f>
        <v>56</v>
      </c>
      <c r="G50" s="16">
        <f>3+53</f>
        <v>56</v>
      </c>
    </row>
    <row r="51" spans="1:7" ht="78" customHeight="1" x14ac:dyDescent="0.2">
      <c r="A51" s="18" t="s">
        <v>46</v>
      </c>
      <c r="B51" s="15" t="s">
        <v>7</v>
      </c>
      <c r="C51" s="15" t="s">
        <v>34</v>
      </c>
      <c r="D51" s="15" t="s">
        <v>47</v>
      </c>
      <c r="E51" s="15"/>
      <c r="F51" s="16">
        <f>F52+F53</f>
        <v>631</v>
      </c>
      <c r="G51" s="16">
        <f>G52+G53</f>
        <v>631</v>
      </c>
    </row>
    <row r="52" spans="1:7" ht="48" x14ac:dyDescent="0.2">
      <c r="A52" s="18" t="s">
        <v>15</v>
      </c>
      <c r="B52" s="15" t="s">
        <v>7</v>
      </c>
      <c r="C52" s="15" t="s">
        <v>34</v>
      </c>
      <c r="D52" s="15" t="s">
        <v>47</v>
      </c>
      <c r="E52" s="15" t="s">
        <v>16</v>
      </c>
      <c r="F52" s="16">
        <v>586</v>
      </c>
      <c r="G52" s="16">
        <v>586</v>
      </c>
    </row>
    <row r="53" spans="1:7" ht="24" customHeight="1" x14ac:dyDescent="0.2">
      <c r="A53" s="18" t="s">
        <v>21</v>
      </c>
      <c r="B53" s="15" t="s">
        <v>7</v>
      </c>
      <c r="C53" s="15" t="s">
        <v>34</v>
      </c>
      <c r="D53" s="15" t="s">
        <v>47</v>
      </c>
      <c r="E53" s="15" t="s">
        <v>22</v>
      </c>
      <c r="F53" s="16">
        <v>45</v>
      </c>
      <c r="G53" s="16">
        <v>45</v>
      </c>
    </row>
    <row r="54" spans="1:7" ht="39" customHeight="1" x14ac:dyDescent="0.2">
      <c r="A54" s="18" t="s">
        <v>506</v>
      </c>
      <c r="B54" s="15" t="s">
        <v>7</v>
      </c>
      <c r="C54" s="15" t="s">
        <v>34</v>
      </c>
      <c r="D54" s="15" t="s">
        <v>48</v>
      </c>
      <c r="E54" s="15"/>
      <c r="F54" s="16">
        <f>F55+F56</f>
        <v>1094</v>
      </c>
      <c r="G54" s="16">
        <f>G55+G56</f>
        <v>1094</v>
      </c>
    </row>
    <row r="55" spans="1:7" ht="48" x14ac:dyDescent="0.2">
      <c r="A55" s="18" t="s">
        <v>15</v>
      </c>
      <c r="B55" s="15" t="s">
        <v>7</v>
      </c>
      <c r="C55" s="15" t="s">
        <v>34</v>
      </c>
      <c r="D55" s="15" t="s">
        <v>48</v>
      </c>
      <c r="E55" s="15" t="s">
        <v>16</v>
      </c>
      <c r="F55" s="16">
        <f>808+21</f>
        <v>829</v>
      </c>
      <c r="G55" s="16">
        <f>808+21</f>
        <v>829</v>
      </c>
    </row>
    <row r="56" spans="1:7" ht="25.5" customHeight="1" x14ac:dyDescent="0.2">
      <c r="A56" s="18" t="s">
        <v>21</v>
      </c>
      <c r="B56" s="15" t="s">
        <v>7</v>
      </c>
      <c r="C56" s="15" t="s">
        <v>34</v>
      </c>
      <c r="D56" s="15" t="s">
        <v>48</v>
      </c>
      <c r="E56" s="15" t="s">
        <v>22</v>
      </c>
      <c r="F56" s="16">
        <f>50+215</f>
        <v>265</v>
      </c>
      <c r="G56" s="16">
        <f>215+50</f>
        <v>265</v>
      </c>
    </row>
    <row r="57" spans="1:7" ht="52.5" customHeight="1" x14ac:dyDescent="0.2">
      <c r="A57" s="18" t="s">
        <v>49</v>
      </c>
      <c r="B57" s="15" t="s">
        <v>7</v>
      </c>
      <c r="C57" s="15" t="s">
        <v>34</v>
      </c>
      <c r="D57" s="15" t="s">
        <v>50</v>
      </c>
      <c r="E57" s="15"/>
      <c r="F57" s="16">
        <f>F58</f>
        <v>52</v>
      </c>
      <c r="G57" s="16">
        <f>G58</f>
        <v>52</v>
      </c>
    </row>
    <row r="58" spans="1:7" ht="25.5" customHeight="1" x14ac:dyDescent="0.2">
      <c r="A58" s="18" t="s">
        <v>21</v>
      </c>
      <c r="B58" s="15" t="s">
        <v>7</v>
      </c>
      <c r="C58" s="15" t="s">
        <v>34</v>
      </c>
      <c r="D58" s="15" t="s">
        <v>50</v>
      </c>
      <c r="E58" s="15" t="s">
        <v>22</v>
      </c>
      <c r="F58" s="16">
        <f>83-31</f>
        <v>52</v>
      </c>
      <c r="G58" s="16">
        <f>42+10</f>
        <v>52</v>
      </c>
    </row>
    <row r="59" spans="1:7" ht="25.5" customHeight="1" x14ac:dyDescent="0.2">
      <c r="A59" s="21" t="s">
        <v>51</v>
      </c>
      <c r="B59" s="22" t="s">
        <v>7</v>
      </c>
      <c r="C59" s="22" t="s">
        <v>34</v>
      </c>
      <c r="D59" s="22" t="s">
        <v>52</v>
      </c>
      <c r="E59" s="22"/>
      <c r="F59" s="23">
        <f t="shared" ref="F59:G61" si="1">F60</f>
        <v>631</v>
      </c>
      <c r="G59" s="23">
        <f t="shared" si="1"/>
        <v>631</v>
      </c>
    </row>
    <row r="60" spans="1:7" ht="12.75" customHeight="1" x14ac:dyDescent="0.2">
      <c r="A60" s="18" t="s">
        <v>53</v>
      </c>
      <c r="B60" s="15" t="s">
        <v>7</v>
      </c>
      <c r="C60" s="15" t="s">
        <v>34</v>
      </c>
      <c r="D60" s="15" t="s">
        <v>54</v>
      </c>
      <c r="E60" s="15"/>
      <c r="F60" s="16">
        <f t="shared" si="1"/>
        <v>631</v>
      </c>
      <c r="G60" s="16">
        <f t="shared" si="1"/>
        <v>631</v>
      </c>
    </row>
    <row r="61" spans="1:7" ht="25.5" customHeight="1" x14ac:dyDescent="0.2">
      <c r="A61" s="19" t="s">
        <v>55</v>
      </c>
      <c r="B61" s="15" t="s">
        <v>7</v>
      </c>
      <c r="C61" s="15" t="s">
        <v>34</v>
      </c>
      <c r="D61" s="15" t="s">
        <v>56</v>
      </c>
      <c r="E61" s="15"/>
      <c r="F61" s="16">
        <f t="shared" si="1"/>
        <v>631</v>
      </c>
      <c r="G61" s="16">
        <f t="shared" si="1"/>
        <v>631</v>
      </c>
    </row>
    <row r="62" spans="1:7" ht="53.25" customHeight="1" x14ac:dyDescent="0.2">
      <c r="A62" s="18" t="s">
        <v>504</v>
      </c>
      <c r="B62" s="15" t="s">
        <v>7</v>
      </c>
      <c r="C62" s="15" t="s">
        <v>34</v>
      </c>
      <c r="D62" s="15" t="s">
        <v>57</v>
      </c>
      <c r="E62" s="15"/>
      <c r="F62" s="16">
        <f>F63+F64</f>
        <v>631</v>
      </c>
      <c r="G62" s="16">
        <f>G63+G64</f>
        <v>631</v>
      </c>
    </row>
    <row r="63" spans="1:7" ht="51" customHeight="1" x14ac:dyDescent="0.2">
      <c r="A63" s="18" t="s">
        <v>15</v>
      </c>
      <c r="B63" s="15" t="s">
        <v>7</v>
      </c>
      <c r="C63" s="15" t="s">
        <v>34</v>
      </c>
      <c r="D63" s="15" t="s">
        <v>57</v>
      </c>
      <c r="E63" s="15" t="s">
        <v>16</v>
      </c>
      <c r="F63" s="16">
        <v>586</v>
      </c>
      <c r="G63" s="16">
        <v>586</v>
      </c>
    </row>
    <row r="64" spans="1:7" ht="25.5" customHeight="1" x14ac:dyDescent="0.2">
      <c r="A64" s="18" t="s">
        <v>21</v>
      </c>
      <c r="B64" s="15" t="s">
        <v>7</v>
      </c>
      <c r="C64" s="15" t="s">
        <v>34</v>
      </c>
      <c r="D64" s="15" t="s">
        <v>57</v>
      </c>
      <c r="E64" s="15" t="s">
        <v>22</v>
      </c>
      <c r="F64" s="16">
        <v>45</v>
      </c>
      <c r="G64" s="16">
        <v>45</v>
      </c>
    </row>
    <row r="65" spans="1:7" ht="14.25" customHeight="1" x14ac:dyDescent="0.2">
      <c r="A65" s="21" t="s">
        <v>58</v>
      </c>
      <c r="B65" s="22" t="s">
        <v>7</v>
      </c>
      <c r="C65" s="22" t="s">
        <v>59</v>
      </c>
      <c r="D65" s="22"/>
      <c r="E65" s="22"/>
      <c r="F65" s="23">
        <f t="shared" ref="F65:G68" si="2">F66</f>
        <v>6</v>
      </c>
      <c r="G65" s="23">
        <f t="shared" si="2"/>
        <v>16</v>
      </c>
    </row>
    <row r="66" spans="1:7" ht="14.25" customHeight="1" x14ac:dyDescent="0.2">
      <c r="A66" s="21" t="s">
        <v>10</v>
      </c>
      <c r="B66" s="22" t="s">
        <v>7</v>
      </c>
      <c r="C66" s="22" t="s">
        <v>59</v>
      </c>
      <c r="D66" s="22" t="s">
        <v>11</v>
      </c>
      <c r="E66" s="22"/>
      <c r="F66" s="23">
        <f t="shared" si="2"/>
        <v>6</v>
      </c>
      <c r="G66" s="23">
        <f t="shared" si="2"/>
        <v>16</v>
      </c>
    </row>
    <row r="67" spans="1:7" ht="14.25" customHeight="1" x14ac:dyDescent="0.2">
      <c r="A67" s="18" t="s">
        <v>10</v>
      </c>
      <c r="B67" s="15" t="s">
        <v>7</v>
      </c>
      <c r="C67" s="15" t="s">
        <v>59</v>
      </c>
      <c r="D67" s="15" t="s">
        <v>12</v>
      </c>
      <c r="E67" s="15"/>
      <c r="F67" s="16">
        <f t="shared" si="2"/>
        <v>6</v>
      </c>
      <c r="G67" s="16">
        <f t="shared" si="2"/>
        <v>16</v>
      </c>
    </row>
    <row r="68" spans="1:7" ht="50.25" customHeight="1" x14ac:dyDescent="0.2">
      <c r="A68" s="20" t="s">
        <v>507</v>
      </c>
      <c r="B68" s="15" t="s">
        <v>7</v>
      </c>
      <c r="C68" s="15" t="s">
        <v>59</v>
      </c>
      <c r="D68" s="15" t="s">
        <v>60</v>
      </c>
      <c r="E68" s="15"/>
      <c r="F68" s="16">
        <f t="shared" si="2"/>
        <v>6</v>
      </c>
      <c r="G68" s="16">
        <f t="shared" si="2"/>
        <v>16</v>
      </c>
    </row>
    <row r="69" spans="1:7" ht="26.25" customHeight="1" x14ac:dyDescent="0.2">
      <c r="A69" s="18" t="s">
        <v>21</v>
      </c>
      <c r="B69" s="15" t="s">
        <v>7</v>
      </c>
      <c r="C69" s="15" t="s">
        <v>59</v>
      </c>
      <c r="D69" s="15" t="s">
        <v>60</v>
      </c>
      <c r="E69" s="15" t="s">
        <v>22</v>
      </c>
      <c r="F69" s="16">
        <v>6</v>
      </c>
      <c r="G69" s="16">
        <v>16</v>
      </c>
    </row>
    <row r="70" spans="1:7" ht="37.5" customHeight="1" x14ac:dyDescent="0.2">
      <c r="A70" s="21" t="s">
        <v>61</v>
      </c>
      <c r="B70" s="22" t="s">
        <v>7</v>
      </c>
      <c r="C70" s="22" t="s">
        <v>62</v>
      </c>
      <c r="D70" s="22"/>
      <c r="E70" s="22"/>
      <c r="F70" s="23">
        <f>F80+F71</f>
        <v>22662</v>
      </c>
      <c r="G70" s="23">
        <f>G80+G71</f>
        <v>22666</v>
      </c>
    </row>
    <row r="71" spans="1:7" ht="18" customHeight="1" x14ac:dyDescent="0.2">
      <c r="A71" s="21" t="s">
        <v>10</v>
      </c>
      <c r="B71" s="22" t="s">
        <v>7</v>
      </c>
      <c r="C71" s="22" t="s">
        <v>62</v>
      </c>
      <c r="D71" s="22" t="s">
        <v>11</v>
      </c>
      <c r="E71" s="22"/>
      <c r="F71" s="23">
        <f>F72</f>
        <v>3651</v>
      </c>
      <c r="G71" s="23">
        <f>G72</f>
        <v>3651</v>
      </c>
    </row>
    <row r="72" spans="1:7" ht="16.5" customHeight="1" x14ac:dyDescent="0.2">
      <c r="A72" s="18" t="s">
        <v>10</v>
      </c>
      <c r="B72" s="15" t="s">
        <v>7</v>
      </c>
      <c r="C72" s="15" t="s">
        <v>62</v>
      </c>
      <c r="D72" s="15" t="s">
        <v>12</v>
      </c>
      <c r="E72" s="15"/>
      <c r="F72" s="16">
        <f>F73+F75+F78</f>
        <v>3651</v>
      </c>
      <c r="G72" s="16">
        <f>G73+G75+G78</f>
        <v>3651</v>
      </c>
    </row>
    <row r="73" spans="1:7" ht="27" customHeight="1" x14ac:dyDescent="0.2">
      <c r="A73" s="18" t="s">
        <v>595</v>
      </c>
      <c r="B73" s="15" t="s">
        <v>7</v>
      </c>
      <c r="C73" s="15" t="s">
        <v>62</v>
      </c>
      <c r="D73" s="15" t="s">
        <v>597</v>
      </c>
      <c r="E73" s="15"/>
      <c r="F73" s="16">
        <f>F74</f>
        <v>1630</v>
      </c>
      <c r="G73" s="16">
        <f>G74</f>
        <v>1630</v>
      </c>
    </row>
    <row r="74" spans="1:7" ht="50.25" customHeight="1" x14ac:dyDescent="0.2">
      <c r="A74" s="18" t="s">
        <v>15</v>
      </c>
      <c r="B74" s="15" t="s">
        <v>7</v>
      </c>
      <c r="C74" s="15" t="s">
        <v>62</v>
      </c>
      <c r="D74" s="15" t="s">
        <v>597</v>
      </c>
      <c r="E74" s="15" t="s">
        <v>16</v>
      </c>
      <c r="F74" s="16">
        <v>1630</v>
      </c>
      <c r="G74" s="16">
        <v>1630</v>
      </c>
    </row>
    <row r="75" spans="1:7" ht="28.5" customHeight="1" x14ac:dyDescent="0.2">
      <c r="A75" s="18" t="s">
        <v>596</v>
      </c>
      <c r="B75" s="15" t="s">
        <v>7</v>
      </c>
      <c r="C75" s="15" t="s">
        <v>62</v>
      </c>
      <c r="D75" s="15" t="s">
        <v>20</v>
      </c>
      <c r="E75" s="15"/>
      <c r="F75" s="16">
        <f>F76+F77</f>
        <v>1212</v>
      </c>
      <c r="G75" s="16">
        <f>G76+G77</f>
        <v>1212</v>
      </c>
    </row>
    <row r="76" spans="1:7" ht="47.25" customHeight="1" x14ac:dyDescent="0.2">
      <c r="A76" s="18" t="s">
        <v>15</v>
      </c>
      <c r="B76" s="15" t="s">
        <v>7</v>
      </c>
      <c r="C76" s="15" t="s">
        <v>62</v>
      </c>
      <c r="D76" s="15" t="s">
        <v>20</v>
      </c>
      <c r="E76" s="15" t="s">
        <v>16</v>
      </c>
      <c r="F76" s="16">
        <v>905</v>
      </c>
      <c r="G76" s="16">
        <v>905</v>
      </c>
    </row>
    <row r="77" spans="1:7" ht="23.25" customHeight="1" x14ac:dyDescent="0.2">
      <c r="A77" s="18" t="s">
        <v>21</v>
      </c>
      <c r="B77" s="15" t="s">
        <v>7</v>
      </c>
      <c r="C77" s="15" t="s">
        <v>62</v>
      </c>
      <c r="D77" s="15" t="s">
        <v>20</v>
      </c>
      <c r="E77" s="15" t="s">
        <v>22</v>
      </c>
      <c r="F77" s="16">
        <v>307</v>
      </c>
      <c r="G77" s="16">
        <v>307</v>
      </c>
    </row>
    <row r="78" spans="1:7" ht="60.75" customHeight="1" x14ac:dyDescent="0.2">
      <c r="A78" s="18" t="s">
        <v>31</v>
      </c>
      <c r="B78" s="15" t="s">
        <v>7</v>
      </c>
      <c r="C78" s="15" t="s">
        <v>62</v>
      </c>
      <c r="D78" s="15" t="s">
        <v>32</v>
      </c>
      <c r="E78" s="15"/>
      <c r="F78" s="16">
        <f>F79</f>
        <v>809</v>
      </c>
      <c r="G78" s="16">
        <f>G79</f>
        <v>809</v>
      </c>
    </row>
    <row r="79" spans="1:7" ht="51.75" customHeight="1" x14ac:dyDescent="0.2">
      <c r="A79" s="18" t="s">
        <v>15</v>
      </c>
      <c r="B79" s="15" t="s">
        <v>7</v>
      </c>
      <c r="C79" s="15" t="s">
        <v>62</v>
      </c>
      <c r="D79" s="15" t="s">
        <v>32</v>
      </c>
      <c r="E79" s="15" t="s">
        <v>16</v>
      </c>
      <c r="F79" s="16">
        <v>809</v>
      </c>
      <c r="G79" s="16">
        <v>809</v>
      </c>
    </row>
    <row r="80" spans="1:7" ht="39" customHeight="1" x14ac:dyDescent="0.2">
      <c r="A80" s="21" t="s">
        <v>63</v>
      </c>
      <c r="B80" s="22" t="s">
        <v>7</v>
      </c>
      <c r="C80" s="22" t="s">
        <v>62</v>
      </c>
      <c r="D80" s="22" t="s">
        <v>64</v>
      </c>
      <c r="E80" s="22"/>
      <c r="F80" s="23">
        <f>F81+F90</f>
        <v>19011</v>
      </c>
      <c r="G80" s="23">
        <f>G81+G90</f>
        <v>19015</v>
      </c>
    </row>
    <row r="81" spans="1:7" ht="36" x14ac:dyDescent="0.2">
      <c r="A81" s="19" t="s">
        <v>65</v>
      </c>
      <c r="B81" s="15" t="s">
        <v>7</v>
      </c>
      <c r="C81" s="15" t="s">
        <v>62</v>
      </c>
      <c r="D81" s="15" t="s">
        <v>66</v>
      </c>
      <c r="E81" s="15"/>
      <c r="F81" s="16">
        <f>F82+F85+F88</f>
        <v>18912</v>
      </c>
      <c r="G81" s="16">
        <f>G82+G85+G88</f>
        <v>18912</v>
      </c>
    </row>
    <row r="82" spans="1:7" ht="24" x14ac:dyDescent="0.2">
      <c r="A82" s="18" t="s">
        <v>19</v>
      </c>
      <c r="B82" s="15" t="s">
        <v>7</v>
      </c>
      <c r="C82" s="15" t="s">
        <v>62</v>
      </c>
      <c r="D82" s="15" t="s">
        <v>67</v>
      </c>
      <c r="E82" s="15"/>
      <c r="F82" s="16">
        <f>F83+F84</f>
        <v>12671</v>
      </c>
      <c r="G82" s="16">
        <f>G83+G84</f>
        <v>12671</v>
      </c>
    </row>
    <row r="83" spans="1:7" ht="51.75" customHeight="1" x14ac:dyDescent="0.2">
      <c r="A83" s="18" t="s">
        <v>15</v>
      </c>
      <c r="B83" s="15" t="s">
        <v>7</v>
      </c>
      <c r="C83" s="15" t="s">
        <v>62</v>
      </c>
      <c r="D83" s="15" t="s">
        <v>67</v>
      </c>
      <c r="E83" s="15" t="s">
        <v>16</v>
      </c>
      <c r="F83" s="16">
        <f>12217</f>
        <v>12217</v>
      </c>
      <c r="G83" s="16">
        <f>12217</f>
        <v>12217</v>
      </c>
    </row>
    <row r="84" spans="1:7" ht="24" x14ac:dyDescent="0.2">
      <c r="A84" s="18" t="s">
        <v>21</v>
      </c>
      <c r="B84" s="15" t="s">
        <v>7</v>
      </c>
      <c r="C84" s="15" t="s">
        <v>62</v>
      </c>
      <c r="D84" s="15" t="s">
        <v>67</v>
      </c>
      <c r="E84" s="15" t="s">
        <v>22</v>
      </c>
      <c r="F84" s="16">
        <v>454</v>
      </c>
      <c r="G84" s="16">
        <v>454</v>
      </c>
    </row>
    <row r="85" spans="1:7" ht="77.25" customHeight="1" x14ac:dyDescent="0.2">
      <c r="A85" s="18" t="s">
        <v>68</v>
      </c>
      <c r="B85" s="15" t="s">
        <v>7</v>
      </c>
      <c r="C85" s="15" t="s">
        <v>62</v>
      </c>
      <c r="D85" s="15" t="s">
        <v>69</v>
      </c>
      <c r="E85" s="15"/>
      <c r="F85" s="16">
        <f>F86+F87</f>
        <v>5786</v>
      </c>
      <c r="G85" s="16">
        <f>G86+G87</f>
        <v>5786</v>
      </c>
    </row>
    <row r="86" spans="1:7" ht="48" x14ac:dyDescent="0.2">
      <c r="A86" s="18" t="s">
        <v>15</v>
      </c>
      <c r="B86" s="15" t="s">
        <v>7</v>
      </c>
      <c r="C86" s="15" t="s">
        <v>62</v>
      </c>
      <c r="D86" s="15" t="s">
        <v>69</v>
      </c>
      <c r="E86" s="15" t="s">
        <v>16</v>
      </c>
      <c r="F86" s="16">
        <v>5745</v>
      </c>
      <c r="G86" s="16">
        <v>5745</v>
      </c>
    </row>
    <row r="87" spans="1:7" ht="24" x14ac:dyDescent="0.2">
      <c r="A87" s="18" t="s">
        <v>21</v>
      </c>
      <c r="B87" s="15" t="s">
        <v>7</v>
      </c>
      <c r="C87" s="15" t="s">
        <v>62</v>
      </c>
      <c r="D87" s="15" t="s">
        <v>69</v>
      </c>
      <c r="E87" s="15" t="s">
        <v>22</v>
      </c>
      <c r="F87" s="16">
        <v>41</v>
      </c>
      <c r="G87" s="16">
        <v>41</v>
      </c>
    </row>
    <row r="88" spans="1:7" ht="48" x14ac:dyDescent="0.2">
      <c r="A88" s="18" t="s">
        <v>70</v>
      </c>
      <c r="B88" s="15" t="s">
        <v>7</v>
      </c>
      <c r="C88" s="15" t="s">
        <v>62</v>
      </c>
      <c r="D88" s="15" t="s">
        <v>71</v>
      </c>
      <c r="E88" s="15"/>
      <c r="F88" s="16">
        <f>F89</f>
        <v>455</v>
      </c>
      <c r="G88" s="16">
        <f>G89</f>
        <v>455</v>
      </c>
    </row>
    <row r="89" spans="1:7" ht="24" x14ac:dyDescent="0.2">
      <c r="A89" s="18" t="s">
        <v>21</v>
      </c>
      <c r="B89" s="15" t="s">
        <v>7</v>
      </c>
      <c r="C89" s="15" t="s">
        <v>62</v>
      </c>
      <c r="D89" s="15" t="s">
        <v>71</v>
      </c>
      <c r="E89" s="15" t="s">
        <v>22</v>
      </c>
      <c r="F89" s="16">
        <v>455</v>
      </c>
      <c r="G89" s="16">
        <v>455</v>
      </c>
    </row>
    <row r="90" spans="1:7" ht="24" x14ac:dyDescent="0.2">
      <c r="A90" s="19" t="s">
        <v>72</v>
      </c>
      <c r="B90" s="15" t="s">
        <v>7</v>
      </c>
      <c r="C90" s="15" t="s">
        <v>62</v>
      </c>
      <c r="D90" s="15" t="s">
        <v>73</v>
      </c>
      <c r="E90" s="15"/>
      <c r="F90" s="16">
        <f>F91</f>
        <v>99</v>
      </c>
      <c r="G90" s="16">
        <f>G91</f>
        <v>103</v>
      </c>
    </row>
    <row r="91" spans="1:7" ht="50.25" customHeight="1" x14ac:dyDescent="0.2">
      <c r="A91" s="18" t="s">
        <v>74</v>
      </c>
      <c r="B91" s="15" t="s">
        <v>7</v>
      </c>
      <c r="C91" s="15" t="s">
        <v>62</v>
      </c>
      <c r="D91" s="15" t="s">
        <v>75</v>
      </c>
      <c r="E91" s="15"/>
      <c r="F91" s="16">
        <f>F92</f>
        <v>99</v>
      </c>
      <c r="G91" s="16">
        <f>G92</f>
        <v>103</v>
      </c>
    </row>
    <row r="92" spans="1:7" ht="48" x14ac:dyDescent="0.2">
      <c r="A92" s="18" t="s">
        <v>15</v>
      </c>
      <c r="B92" s="15" t="s">
        <v>7</v>
      </c>
      <c r="C92" s="15" t="s">
        <v>62</v>
      </c>
      <c r="D92" s="15" t="s">
        <v>75</v>
      </c>
      <c r="E92" s="15" t="s">
        <v>16</v>
      </c>
      <c r="F92" s="16">
        <v>99</v>
      </c>
      <c r="G92" s="16">
        <v>103</v>
      </c>
    </row>
    <row r="93" spans="1:7" x14ac:dyDescent="0.2">
      <c r="A93" s="21" t="s">
        <v>76</v>
      </c>
      <c r="B93" s="22" t="s">
        <v>7</v>
      </c>
      <c r="C93" s="22" t="s">
        <v>77</v>
      </c>
      <c r="D93" s="22"/>
      <c r="E93" s="22"/>
      <c r="F93" s="23">
        <f t="shared" ref="F93:G96" si="3">F94</f>
        <v>3400</v>
      </c>
      <c r="G93" s="23">
        <f t="shared" si="3"/>
        <v>3400</v>
      </c>
    </row>
    <row r="94" spans="1:7" ht="40.5" customHeight="1" x14ac:dyDescent="0.2">
      <c r="A94" s="21" t="s">
        <v>63</v>
      </c>
      <c r="B94" s="22" t="s">
        <v>7</v>
      </c>
      <c r="C94" s="22" t="s">
        <v>77</v>
      </c>
      <c r="D94" s="22" t="s">
        <v>64</v>
      </c>
      <c r="E94" s="22"/>
      <c r="F94" s="23">
        <f t="shared" si="3"/>
        <v>3400</v>
      </c>
      <c r="G94" s="23">
        <f t="shared" si="3"/>
        <v>3400</v>
      </c>
    </row>
    <row r="95" spans="1:7" ht="24" x14ac:dyDescent="0.2">
      <c r="A95" s="19" t="s">
        <v>78</v>
      </c>
      <c r="B95" s="15" t="s">
        <v>7</v>
      </c>
      <c r="C95" s="15" t="s">
        <v>77</v>
      </c>
      <c r="D95" s="15" t="s">
        <v>79</v>
      </c>
      <c r="E95" s="15"/>
      <c r="F95" s="16">
        <f t="shared" si="3"/>
        <v>3400</v>
      </c>
      <c r="G95" s="16">
        <f t="shared" si="3"/>
        <v>3400</v>
      </c>
    </row>
    <row r="96" spans="1:7" ht="28.5" customHeight="1" x14ac:dyDescent="0.2">
      <c r="A96" s="18" t="s">
        <v>80</v>
      </c>
      <c r="B96" s="15" t="s">
        <v>7</v>
      </c>
      <c r="C96" s="15" t="s">
        <v>77</v>
      </c>
      <c r="D96" s="15" t="s">
        <v>81</v>
      </c>
      <c r="E96" s="15"/>
      <c r="F96" s="16">
        <f t="shared" si="3"/>
        <v>3400</v>
      </c>
      <c r="G96" s="16">
        <f t="shared" si="3"/>
        <v>3400</v>
      </c>
    </row>
    <row r="97" spans="1:7" x14ac:dyDescent="0.2">
      <c r="A97" s="18" t="s">
        <v>23</v>
      </c>
      <c r="B97" s="15" t="s">
        <v>7</v>
      </c>
      <c r="C97" s="15" t="s">
        <v>77</v>
      </c>
      <c r="D97" s="15" t="s">
        <v>81</v>
      </c>
      <c r="E97" s="15" t="s">
        <v>24</v>
      </c>
      <c r="F97" s="16">
        <v>3400</v>
      </c>
      <c r="G97" s="16">
        <v>3400</v>
      </c>
    </row>
    <row r="98" spans="1:7" s="17" customFormat="1" ht="15" customHeight="1" x14ac:dyDescent="0.15">
      <c r="A98" s="21" t="s">
        <v>82</v>
      </c>
      <c r="B98" s="22" t="s">
        <v>7</v>
      </c>
      <c r="C98" s="22" t="s">
        <v>83</v>
      </c>
      <c r="D98" s="22"/>
      <c r="E98" s="22"/>
      <c r="F98" s="23">
        <f>F99+F118+F108+F114</f>
        <v>43853</v>
      </c>
      <c r="G98" s="23">
        <f>G99+G118+G108+G114</f>
        <v>43901</v>
      </c>
    </row>
    <row r="99" spans="1:7" ht="12.75" customHeight="1" x14ac:dyDescent="0.2">
      <c r="A99" s="21" t="s">
        <v>10</v>
      </c>
      <c r="B99" s="22" t="s">
        <v>7</v>
      </c>
      <c r="C99" s="22" t="s">
        <v>83</v>
      </c>
      <c r="D99" s="22" t="s">
        <v>11</v>
      </c>
      <c r="E99" s="22"/>
      <c r="F99" s="23">
        <f>F100</f>
        <v>42872</v>
      </c>
      <c r="G99" s="23">
        <f>G100</f>
        <v>42920</v>
      </c>
    </row>
    <row r="100" spans="1:7" ht="12.75" customHeight="1" x14ac:dyDescent="0.2">
      <c r="A100" s="18" t="s">
        <v>10</v>
      </c>
      <c r="B100" s="15" t="s">
        <v>7</v>
      </c>
      <c r="C100" s="15" t="s">
        <v>83</v>
      </c>
      <c r="D100" s="15" t="s">
        <v>12</v>
      </c>
      <c r="E100" s="15"/>
      <c r="F100" s="16">
        <f>F101+F103+F106</f>
        <v>42872</v>
      </c>
      <c r="G100" s="16">
        <f>G101+G103+G106</f>
        <v>42920</v>
      </c>
    </row>
    <row r="101" spans="1:7" ht="24.75" customHeight="1" x14ac:dyDescent="0.2">
      <c r="A101" s="18" t="s">
        <v>84</v>
      </c>
      <c r="B101" s="15" t="s">
        <v>7</v>
      </c>
      <c r="C101" s="15" t="s">
        <v>83</v>
      </c>
      <c r="D101" s="15" t="s">
        <v>85</v>
      </c>
      <c r="E101" s="15"/>
      <c r="F101" s="16">
        <f>F102</f>
        <v>42590</v>
      </c>
      <c r="G101" s="16">
        <f>G102</f>
        <v>42638</v>
      </c>
    </row>
    <row r="102" spans="1:7" ht="26.25" customHeight="1" x14ac:dyDescent="0.2">
      <c r="A102" s="18" t="s">
        <v>86</v>
      </c>
      <c r="B102" s="15" t="s">
        <v>7</v>
      </c>
      <c r="C102" s="15" t="s">
        <v>83</v>
      </c>
      <c r="D102" s="15" t="s">
        <v>85</v>
      </c>
      <c r="E102" s="15" t="s">
        <v>87</v>
      </c>
      <c r="F102" s="16">
        <f>41639+952-1</f>
        <v>42590</v>
      </c>
      <c r="G102" s="16">
        <f>41686+952</f>
        <v>42638</v>
      </c>
    </row>
    <row r="103" spans="1:7" ht="15" customHeight="1" x14ac:dyDescent="0.2">
      <c r="A103" s="20" t="s">
        <v>88</v>
      </c>
      <c r="B103" s="15" t="s">
        <v>7</v>
      </c>
      <c r="C103" s="15" t="s">
        <v>83</v>
      </c>
      <c r="D103" s="15" t="s">
        <v>89</v>
      </c>
      <c r="E103" s="15"/>
      <c r="F103" s="16">
        <f>F104+F105</f>
        <v>282</v>
      </c>
      <c r="G103" s="16">
        <f>G104+G105</f>
        <v>282</v>
      </c>
    </row>
    <row r="104" spans="1:7" ht="29.25" customHeight="1" x14ac:dyDescent="0.2">
      <c r="A104" s="20" t="s">
        <v>21</v>
      </c>
      <c r="B104" s="15" t="s">
        <v>7</v>
      </c>
      <c r="C104" s="15" t="s">
        <v>83</v>
      </c>
      <c r="D104" s="15" t="s">
        <v>89</v>
      </c>
      <c r="E104" s="15" t="s">
        <v>22</v>
      </c>
      <c r="F104" s="16">
        <v>282</v>
      </c>
      <c r="G104" s="16">
        <v>282</v>
      </c>
    </row>
    <row r="105" spans="1:7" ht="12" hidden="1" customHeight="1" x14ac:dyDescent="0.2">
      <c r="A105" s="18" t="s">
        <v>23</v>
      </c>
      <c r="B105" s="15" t="s">
        <v>7</v>
      </c>
      <c r="C105" s="15" t="s">
        <v>83</v>
      </c>
      <c r="D105" s="15" t="s">
        <v>89</v>
      </c>
      <c r="E105" s="15" t="s">
        <v>24</v>
      </c>
      <c r="F105" s="16"/>
      <c r="G105" s="16"/>
    </row>
    <row r="106" spans="1:7" ht="12" hidden="1" customHeight="1" x14ac:dyDescent="0.2">
      <c r="A106" s="18" t="s">
        <v>90</v>
      </c>
      <c r="B106" s="15" t="s">
        <v>7</v>
      </c>
      <c r="C106" s="15" t="s">
        <v>83</v>
      </c>
      <c r="D106" s="15" t="s">
        <v>91</v>
      </c>
      <c r="E106" s="15"/>
      <c r="F106" s="16">
        <f>F107</f>
        <v>0</v>
      </c>
      <c r="G106" s="16">
        <f>G107</f>
        <v>0</v>
      </c>
    </row>
    <row r="107" spans="1:7" ht="27.75" hidden="1" customHeight="1" x14ac:dyDescent="0.2">
      <c r="A107" s="18" t="s">
        <v>21</v>
      </c>
      <c r="B107" s="15" t="s">
        <v>7</v>
      </c>
      <c r="C107" s="15" t="s">
        <v>83</v>
      </c>
      <c r="D107" s="15" t="s">
        <v>91</v>
      </c>
      <c r="E107" s="15" t="s">
        <v>22</v>
      </c>
      <c r="F107" s="16"/>
      <c r="G107" s="16"/>
    </row>
    <row r="108" spans="1:7" ht="24" x14ac:dyDescent="0.2">
      <c r="A108" s="21" t="s">
        <v>92</v>
      </c>
      <c r="B108" s="22" t="s">
        <v>7</v>
      </c>
      <c r="C108" s="22" t="s">
        <v>83</v>
      </c>
      <c r="D108" s="22" t="s">
        <v>93</v>
      </c>
      <c r="E108" s="22"/>
      <c r="F108" s="23">
        <f>F109</f>
        <v>546</v>
      </c>
      <c r="G108" s="23">
        <f>G109</f>
        <v>546</v>
      </c>
    </row>
    <row r="109" spans="1:7" ht="24" x14ac:dyDescent="0.2">
      <c r="A109" s="19" t="s">
        <v>94</v>
      </c>
      <c r="B109" s="15" t="s">
        <v>7</v>
      </c>
      <c r="C109" s="15" t="s">
        <v>83</v>
      </c>
      <c r="D109" s="15" t="s">
        <v>95</v>
      </c>
      <c r="E109" s="15"/>
      <c r="F109" s="16">
        <f>F110+F112</f>
        <v>546</v>
      </c>
      <c r="G109" s="16">
        <f>G110+G112</f>
        <v>546</v>
      </c>
    </row>
    <row r="110" spans="1:7" ht="36" x14ac:dyDescent="0.2">
      <c r="A110" s="18" t="s">
        <v>96</v>
      </c>
      <c r="B110" s="15" t="s">
        <v>7</v>
      </c>
      <c r="C110" s="15" t="s">
        <v>83</v>
      </c>
      <c r="D110" s="15" t="s">
        <v>97</v>
      </c>
      <c r="E110" s="15"/>
      <c r="F110" s="16">
        <f>F111</f>
        <v>146</v>
      </c>
      <c r="G110" s="16">
        <f>G111</f>
        <v>146</v>
      </c>
    </row>
    <row r="111" spans="1:7" x14ac:dyDescent="0.2">
      <c r="A111" s="18" t="s">
        <v>98</v>
      </c>
      <c r="B111" s="15" t="s">
        <v>7</v>
      </c>
      <c r="C111" s="15" t="s">
        <v>83</v>
      </c>
      <c r="D111" s="15" t="s">
        <v>97</v>
      </c>
      <c r="E111" s="15" t="s">
        <v>99</v>
      </c>
      <c r="F111" s="16">
        <f>20+126</f>
        <v>146</v>
      </c>
      <c r="G111" s="16">
        <f>20+126</f>
        <v>146</v>
      </c>
    </row>
    <row r="112" spans="1:7" x14ac:dyDescent="0.2">
      <c r="A112" s="18" t="s">
        <v>100</v>
      </c>
      <c r="B112" s="15" t="s">
        <v>7</v>
      </c>
      <c r="C112" s="15" t="s">
        <v>83</v>
      </c>
      <c r="D112" s="15" t="s">
        <v>101</v>
      </c>
      <c r="E112" s="15"/>
      <c r="F112" s="16">
        <f>F113</f>
        <v>400</v>
      </c>
      <c r="G112" s="16">
        <f>G113</f>
        <v>400</v>
      </c>
    </row>
    <row r="113" spans="1:7" ht="24" x14ac:dyDescent="0.2">
      <c r="A113" s="18" t="s">
        <v>86</v>
      </c>
      <c r="B113" s="15" t="s">
        <v>7</v>
      </c>
      <c r="C113" s="15" t="s">
        <v>83</v>
      </c>
      <c r="D113" s="15" t="s">
        <v>101</v>
      </c>
      <c r="E113" s="15" t="s">
        <v>87</v>
      </c>
      <c r="F113" s="16">
        <v>400</v>
      </c>
      <c r="G113" s="16">
        <v>400</v>
      </c>
    </row>
    <row r="114" spans="1:7" ht="60" x14ac:dyDescent="0.2">
      <c r="A114" s="21" t="s">
        <v>287</v>
      </c>
      <c r="B114" s="22" t="s">
        <v>7</v>
      </c>
      <c r="C114" s="22" t="s">
        <v>83</v>
      </c>
      <c r="D114" s="22" t="s">
        <v>288</v>
      </c>
      <c r="E114" s="22"/>
      <c r="F114" s="23">
        <f t="shared" ref="F114:G116" si="4">F115</f>
        <v>35</v>
      </c>
      <c r="G114" s="23">
        <f t="shared" si="4"/>
        <v>35</v>
      </c>
    </row>
    <row r="115" spans="1:7" ht="36" x14ac:dyDescent="0.2">
      <c r="A115" s="18" t="s">
        <v>510</v>
      </c>
      <c r="B115" s="15" t="s">
        <v>7</v>
      </c>
      <c r="C115" s="15" t="s">
        <v>83</v>
      </c>
      <c r="D115" s="15" t="s">
        <v>512</v>
      </c>
      <c r="E115" s="15"/>
      <c r="F115" s="16">
        <f t="shared" si="4"/>
        <v>35</v>
      </c>
      <c r="G115" s="16">
        <f t="shared" si="4"/>
        <v>35</v>
      </c>
    </row>
    <row r="116" spans="1:7" ht="72" x14ac:dyDescent="0.2">
      <c r="A116" s="18" t="s">
        <v>511</v>
      </c>
      <c r="B116" s="15" t="s">
        <v>7</v>
      </c>
      <c r="C116" s="15" t="s">
        <v>83</v>
      </c>
      <c r="D116" s="15" t="s">
        <v>513</v>
      </c>
      <c r="E116" s="15"/>
      <c r="F116" s="16">
        <f t="shared" si="4"/>
        <v>35</v>
      </c>
      <c r="G116" s="16">
        <f t="shared" si="4"/>
        <v>35</v>
      </c>
    </row>
    <row r="117" spans="1:7" ht="24" x14ac:dyDescent="0.2">
      <c r="A117" s="18" t="s">
        <v>21</v>
      </c>
      <c r="B117" s="15" t="s">
        <v>7</v>
      </c>
      <c r="C117" s="15" t="s">
        <v>83</v>
      </c>
      <c r="D117" s="15" t="s">
        <v>513</v>
      </c>
      <c r="E117" s="15" t="s">
        <v>22</v>
      </c>
      <c r="F117" s="16">
        <v>35</v>
      </c>
      <c r="G117" s="16">
        <v>35</v>
      </c>
    </row>
    <row r="118" spans="1:7" ht="36.75" customHeight="1" x14ac:dyDescent="0.2">
      <c r="A118" s="21" t="s">
        <v>63</v>
      </c>
      <c r="B118" s="22" t="s">
        <v>7</v>
      </c>
      <c r="C118" s="22" t="s">
        <v>83</v>
      </c>
      <c r="D118" s="22" t="s">
        <v>64</v>
      </c>
      <c r="E118" s="22"/>
      <c r="F118" s="23">
        <f t="shared" ref="F118:G120" si="5">F119</f>
        <v>400</v>
      </c>
      <c r="G118" s="23">
        <f t="shared" si="5"/>
        <v>400</v>
      </c>
    </row>
    <row r="119" spans="1:7" ht="36" x14ac:dyDescent="0.2">
      <c r="A119" s="19" t="s">
        <v>102</v>
      </c>
      <c r="B119" s="15" t="s">
        <v>7</v>
      </c>
      <c r="C119" s="15" t="s">
        <v>83</v>
      </c>
      <c r="D119" s="15" t="s">
        <v>103</v>
      </c>
      <c r="E119" s="15"/>
      <c r="F119" s="16">
        <f t="shared" si="5"/>
        <v>400</v>
      </c>
      <c r="G119" s="16">
        <f t="shared" si="5"/>
        <v>400</v>
      </c>
    </row>
    <row r="120" spans="1:7" ht="24" x14ac:dyDescent="0.2">
      <c r="A120" s="18" t="s">
        <v>104</v>
      </c>
      <c r="B120" s="15" t="s">
        <v>7</v>
      </c>
      <c r="C120" s="15" t="s">
        <v>83</v>
      </c>
      <c r="D120" s="15" t="s">
        <v>105</v>
      </c>
      <c r="E120" s="15"/>
      <c r="F120" s="16">
        <f t="shared" si="5"/>
        <v>400</v>
      </c>
      <c r="G120" s="16">
        <f t="shared" si="5"/>
        <v>400</v>
      </c>
    </row>
    <row r="121" spans="1:7" x14ac:dyDescent="0.2">
      <c r="A121" s="18" t="s">
        <v>23</v>
      </c>
      <c r="B121" s="15" t="s">
        <v>7</v>
      </c>
      <c r="C121" s="15" t="s">
        <v>83</v>
      </c>
      <c r="D121" s="15" t="s">
        <v>105</v>
      </c>
      <c r="E121" s="15" t="s">
        <v>24</v>
      </c>
      <c r="F121" s="16">
        <v>400</v>
      </c>
      <c r="G121" s="16">
        <v>400</v>
      </c>
    </row>
    <row r="122" spans="1:7" ht="12" customHeight="1" x14ac:dyDescent="0.2">
      <c r="A122" s="21" t="s">
        <v>106</v>
      </c>
      <c r="B122" s="22" t="s">
        <v>107</v>
      </c>
      <c r="C122" s="22"/>
      <c r="D122" s="22"/>
      <c r="E122" s="22"/>
      <c r="F122" s="23">
        <f t="shared" ref="F122:G126" si="6">F123</f>
        <v>7</v>
      </c>
      <c r="G122" s="23">
        <f t="shared" si="6"/>
        <v>15</v>
      </c>
    </row>
    <row r="123" spans="1:7" ht="14.25" customHeight="1" x14ac:dyDescent="0.2">
      <c r="A123" s="21" t="s">
        <v>108</v>
      </c>
      <c r="B123" s="22" t="s">
        <v>107</v>
      </c>
      <c r="C123" s="22" t="s">
        <v>109</v>
      </c>
      <c r="D123" s="22"/>
      <c r="E123" s="22"/>
      <c r="F123" s="23">
        <f t="shared" si="6"/>
        <v>7</v>
      </c>
      <c r="G123" s="23">
        <f t="shared" si="6"/>
        <v>15</v>
      </c>
    </row>
    <row r="124" spans="1:7" ht="13.5" customHeight="1" x14ac:dyDescent="0.2">
      <c r="A124" s="21" t="s">
        <v>10</v>
      </c>
      <c r="B124" s="22" t="s">
        <v>107</v>
      </c>
      <c r="C124" s="22" t="s">
        <v>109</v>
      </c>
      <c r="D124" s="22" t="s">
        <v>11</v>
      </c>
      <c r="E124" s="22"/>
      <c r="F124" s="23">
        <f t="shared" si="6"/>
        <v>7</v>
      </c>
      <c r="G124" s="23">
        <f t="shared" si="6"/>
        <v>15</v>
      </c>
    </row>
    <row r="125" spans="1:7" ht="13.5" customHeight="1" x14ac:dyDescent="0.2">
      <c r="A125" s="18" t="s">
        <v>10</v>
      </c>
      <c r="B125" s="15" t="s">
        <v>107</v>
      </c>
      <c r="C125" s="15" t="s">
        <v>109</v>
      </c>
      <c r="D125" s="15" t="s">
        <v>12</v>
      </c>
      <c r="E125" s="15"/>
      <c r="F125" s="16">
        <f t="shared" si="6"/>
        <v>7</v>
      </c>
      <c r="G125" s="16">
        <f t="shared" si="6"/>
        <v>15</v>
      </c>
    </row>
    <row r="126" spans="1:7" ht="16.5" customHeight="1" x14ac:dyDescent="0.2">
      <c r="A126" s="18" t="s">
        <v>110</v>
      </c>
      <c r="B126" s="15" t="s">
        <v>107</v>
      </c>
      <c r="C126" s="15" t="s">
        <v>109</v>
      </c>
      <c r="D126" s="15" t="s">
        <v>111</v>
      </c>
      <c r="E126" s="15"/>
      <c r="F126" s="16">
        <f t="shared" si="6"/>
        <v>7</v>
      </c>
      <c r="G126" s="16">
        <f t="shared" si="6"/>
        <v>15</v>
      </c>
    </row>
    <row r="127" spans="1:7" ht="23.25" customHeight="1" x14ac:dyDescent="0.2">
      <c r="A127" s="18" t="s">
        <v>21</v>
      </c>
      <c r="B127" s="15" t="s">
        <v>107</v>
      </c>
      <c r="C127" s="15" t="s">
        <v>109</v>
      </c>
      <c r="D127" s="15" t="s">
        <v>111</v>
      </c>
      <c r="E127" s="15" t="s">
        <v>22</v>
      </c>
      <c r="F127" s="16">
        <v>7</v>
      </c>
      <c r="G127" s="16">
        <v>15</v>
      </c>
    </row>
    <row r="128" spans="1:7" ht="24" x14ac:dyDescent="0.2">
      <c r="A128" s="21" t="s">
        <v>112</v>
      </c>
      <c r="B128" s="22" t="s">
        <v>113</v>
      </c>
      <c r="C128" s="22"/>
      <c r="D128" s="22"/>
      <c r="E128" s="22"/>
      <c r="F128" s="23">
        <f>F138+F129</f>
        <v>4211</v>
      </c>
      <c r="G128" s="23">
        <f>G138+G129</f>
        <v>6171</v>
      </c>
    </row>
    <row r="129" spans="1:7" x14ac:dyDescent="0.2">
      <c r="A129" s="21" t="s">
        <v>114</v>
      </c>
      <c r="B129" s="22" t="s">
        <v>113</v>
      </c>
      <c r="C129" s="22" t="s">
        <v>115</v>
      </c>
      <c r="D129" s="22"/>
      <c r="E129" s="22"/>
      <c r="F129" s="23">
        <f>F130+F134</f>
        <v>250</v>
      </c>
      <c r="G129" s="23">
        <f>G130+G134</f>
        <v>530</v>
      </c>
    </row>
    <row r="130" spans="1:7" x14ac:dyDescent="0.2">
      <c r="A130" s="21" t="s">
        <v>10</v>
      </c>
      <c r="B130" s="22" t="s">
        <v>113</v>
      </c>
      <c r="C130" s="22" t="s">
        <v>115</v>
      </c>
      <c r="D130" s="22" t="s">
        <v>11</v>
      </c>
      <c r="E130" s="22"/>
      <c r="F130" s="16">
        <f t="shared" ref="F130:G132" si="7">F131</f>
        <v>250</v>
      </c>
      <c r="G130" s="16">
        <f t="shared" si="7"/>
        <v>530</v>
      </c>
    </row>
    <row r="131" spans="1:7" x14ac:dyDescent="0.2">
      <c r="A131" s="18" t="s">
        <v>10</v>
      </c>
      <c r="B131" s="15" t="s">
        <v>113</v>
      </c>
      <c r="C131" s="15" t="s">
        <v>115</v>
      </c>
      <c r="D131" s="15" t="s">
        <v>12</v>
      </c>
      <c r="E131" s="15"/>
      <c r="F131" s="16">
        <f t="shared" si="7"/>
        <v>250</v>
      </c>
      <c r="G131" s="16">
        <f t="shared" si="7"/>
        <v>530</v>
      </c>
    </row>
    <row r="132" spans="1:7" x14ac:dyDescent="0.2">
      <c r="A132" s="18" t="s">
        <v>551</v>
      </c>
      <c r="B132" s="15" t="s">
        <v>113</v>
      </c>
      <c r="C132" s="15" t="s">
        <v>115</v>
      </c>
      <c r="D132" s="15" t="s">
        <v>117</v>
      </c>
      <c r="E132" s="15"/>
      <c r="F132" s="16">
        <f t="shared" si="7"/>
        <v>250</v>
      </c>
      <c r="G132" s="16">
        <f t="shared" si="7"/>
        <v>530</v>
      </c>
    </row>
    <row r="133" spans="1:7" ht="24" x14ac:dyDescent="0.2">
      <c r="A133" s="18" t="s">
        <v>21</v>
      </c>
      <c r="B133" s="15" t="s">
        <v>113</v>
      </c>
      <c r="C133" s="15" t="s">
        <v>115</v>
      </c>
      <c r="D133" s="15" t="s">
        <v>117</v>
      </c>
      <c r="E133" s="15" t="s">
        <v>22</v>
      </c>
      <c r="F133" s="16">
        <v>250</v>
      </c>
      <c r="G133" s="16">
        <v>530</v>
      </c>
    </row>
    <row r="134" spans="1:7" ht="40.5" hidden="1" customHeight="1" x14ac:dyDescent="0.2">
      <c r="A134" s="21" t="s">
        <v>63</v>
      </c>
      <c r="B134" s="22" t="s">
        <v>113</v>
      </c>
      <c r="C134" s="22" t="s">
        <v>115</v>
      </c>
      <c r="D134" s="22" t="s">
        <v>64</v>
      </c>
      <c r="E134" s="22"/>
      <c r="F134" s="23">
        <f t="shared" ref="F134:G136" si="8">F135</f>
        <v>0</v>
      </c>
      <c r="G134" s="23">
        <f t="shared" si="8"/>
        <v>0</v>
      </c>
    </row>
    <row r="135" spans="1:7" ht="24" hidden="1" x14ac:dyDescent="0.2">
      <c r="A135" s="19" t="s">
        <v>78</v>
      </c>
      <c r="B135" s="15" t="s">
        <v>113</v>
      </c>
      <c r="C135" s="15" t="s">
        <v>115</v>
      </c>
      <c r="D135" s="15" t="s">
        <v>79</v>
      </c>
      <c r="E135" s="15"/>
      <c r="F135" s="16">
        <f t="shared" si="8"/>
        <v>0</v>
      </c>
      <c r="G135" s="16">
        <f t="shared" si="8"/>
        <v>0</v>
      </c>
    </row>
    <row r="136" spans="1:7" ht="28.5" hidden="1" customHeight="1" x14ac:dyDescent="0.2">
      <c r="A136" s="18" t="s">
        <v>80</v>
      </c>
      <c r="B136" s="15" t="s">
        <v>113</v>
      </c>
      <c r="C136" s="15" t="s">
        <v>115</v>
      </c>
      <c r="D136" s="15" t="s">
        <v>81</v>
      </c>
      <c r="E136" s="15"/>
      <c r="F136" s="16">
        <f t="shared" si="8"/>
        <v>0</v>
      </c>
      <c r="G136" s="16">
        <f t="shared" si="8"/>
        <v>0</v>
      </c>
    </row>
    <row r="137" spans="1:7" hidden="1" x14ac:dyDescent="0.2">
      <c r="A137" s="18" t="s">
        <v>98</v>
      </c>
      <c r="B137" s="15" t="s">
        <v>113</v>
      </c>
      <c r="C137" s="15" t="s">
        <v>115</v>
      </c>
      <c r="D137" s="15" t="s">
        <v>81</v>
      </c>
      <c r="E137" s="15" t="s">
        <v>99</v>
      </c>
      <c r="F137" s="16"/>
      <c r="G137" s="16"/>
    </row>
    <row r="138" spans="1:7" ht="36" x14ac:dyDescent="0.2">
      <c r="A138" s="21" t="s">
        <v>118</v>
      </c>
      <c r="B138" s="22" t="s">
        <v>113</v>
      </c>
      <c r="C138" s="22" t="s">
        <v>119</v>
      </c>
      <c r="D138" s="22"/>
      <c r="E138" s="22"/>
      <c r="F138" s="23">
        <f>F139+F149+F155</f>
        <v>3961</v>
      </c>
      <c r="G138" s="23">
        <f>G139+G149+G155</f>
        <v>5641</v>
      </c>
    </row>
    <row r="139" spans="1:7" ht="15" customHeight="1" x14ac:dyDescent="0.2">
      <c r="A139" s="21" t="s">
        <v>10</v>
      </c>
      <c r="B139" s="22" t="s">
        <v>113</v>
      </c>
      <c r="C139" s="22" t="s">
        <v>119</v>
      </c>
      <c r="D139" s="22" t="s">
        <v>11</v>
      </c>
      <c r="E139" s="22"/>
      <c r="F139" s="23">
        <f>F140</f>
        <v>2400</v>
      </c>
      <c r="G139" s="23">
        <f>G140</f>
        <v>4080</v>
      </c>
    </row>
    <row r="140" spans="1:7" x14ac:dyDescent="0.2">
      <c r="A140" s="18" t="s">
        <v>10</v>
      </c>
      <c r="B140" s="15" t="s">
        <v>113</v>
      </c>
      <c r="C140" s="15" t="s">
        <v>119</v>
      </c>
      <c r="D140" s="15" t="s">
        <v>12</v>
      </c>
      <c r="E140" s="15"/>
      <c r="F140" s="16">
        <f>F141+F143+F145+F147</f>
        <v>2400</v>
      </c>
      <c r="G140" s="16">
        <f>G141+G143+G145+G147</f>
        <v>4080</v>
      </c>
    </row>
    <row r="141" spans="1:7" ht="24" x14ac:dyDescent="0.2">
      <c r="A141" s="18" t="s">
        <v>120</v>
      </c>
      <c r="B141" s="15" t="s">
        <v>113</v>
      </c>
      <c r="C141" s="15" t="s">
        <v>119</v>
      </c>
      <c r="D141" s="15" t="s">
        <v>121</v>
      </c>
      <c r="E141" s="15"/>
      <c r="F141" s="16">
        <f>F142</f>
        <v>1100</v>
      </c>
      <c r="G141" s="16">
        <f>G142</f>
        <v>2220</v>
      </c>
    </row>
    <row r="142" spans="1:7" ht="24" customHeight="1" x14ac:dyDescent="0.2">
      <c r="A142" s="18" t="s">
        <v>21</v>
      </c>
      <c r="B142" s="15" t="s">
        <v>113</v>
      </c>
      <c r="C142" s="15" t="s">
        <v>119</v>
      </c>
      <c r="D142" s="15" t="s">
        <v>121</v>
      </c>
      <c r="E142" s="15" t="s">
        <v>22</v>
      </c>
      <c r="F142" s="16">
        <v>1100</v>
      </c>
      <c r="G142" s="16">
        <v>2220</v>
      </c>
    </row>
    <row r="143" spans="1:7" hidden="1" x14ac:dyDescent="0.2">
      <c r="A143" s="18" t="s">
        <v>116</v>
      </c>
      <c r="B143" s="15" t="s">
        <v>113</v>
      </c>
      <c r="C143" s="15" t="s">
        <v>119</v>
      </c>
      <c r="D143" s="15" t="s">
        <v>117</v>
      </c>
      <c r="E143" s="15"/>
      <c r="F143" s="16">
        <f>F144</f>
        <v>0</v>
      </c>
      <c r="G143" s="16">
        <f>G144</f>
        <v>0</v>
      </c>
    </row>
    <row r="144" spans="1:7" ht="24" hidden="1" x14ac:dyDescent="0.2">
      <c r="A144" s="18" t="s">
        <v>21</v>
      </c>
      <c r="B144" s="15" t="s">
        <v>113</v>
      </c>
      <c r="C144" s="15" t="s">
        <v>119</v>
      </c>
      <c r="D144" s="15" t="s">
        <v>117</v>
      </c>
      <c r="E144" s="15" t="s">
        <v>22</v>
      </c>
      <c r="F144" s="16">
        <f>50-50</f>
        <v>0</v>
      </c>
      <c r="G144" s="16">
        <f>50-50</f>
        <v>0</v>
      </c>
    </row>
    <row r="145" spans="1:7" ht="36" x14ac:dyDescent="0.2">
      <c r="A145" s="18" t="s">
        <v>122</v>
      </c>
      <c r="B145" s="15" t="s">
        <v>113</v>
      </c>
      <c r="C145" s="15" t="s">
        <v>119</v>
      </c>
      <c r="D145" s="15" t="s">
        <v>123</v>
      </c>
      <c r="E145" s="15"/>
      <c r="F145" s="16">
        <f>F146</f>
        <v>1300</v>
      </c>
      <c r="G145" s="16">
        <f>G146</f>
        <v>1860</v>
      </c>
    </row>
    <row r="146" spans="1:7" ht="24" x14ac:dyDescent="0.2">
      <c r="A146" s="18" t="s">
        <v>21</v>
      </c>
      <c r="B146" s="15" t="s">
        <v>113</v>
      </c>
      <c r="C146" s="15" t="s">
        <v>119</v>
      </c>
      <c r="D146" s="15" t="s">
        <v>123</v>
      </c>
      <c r="E146" s="15" t="s">
        <v>22</v>
      </c>
      <c r="F146" s="16">
        <v>1300</v>
      </c>
      <c r="G146" s="16">
        <v>1860</v>
      </c>
    </row>
    <row r="147" spans="1:7" ht="60" hidden="1" x14ac:dyDescent="0.2">
      <c r="A147" s="29" t="s">
        <v>124</v>
      </c>
      <c r="B147" s="15" t="s">
        <v>113</v>
      </c>
      <c r="C147" s="15" t="s">
        <v>119</v>
      </c>
      <c r="D147" s="15" t="s">
        <v>125</v>
      </c>
      <c r="E147" s="15"/>
      <c r="F147" s="16">
        <f>F148</f>
        <v>0</v>
      </c>
      <c r="G147" s="16">
        <f>G148</f>
        <v>0</v>
      </c>
    </row>
    <row r="148" spans="1:7" ht="24" hidden="1" x14ac:dyDescent="0.2">
      <c r="A148" s="18" t="s">
        <v>21</v>
      </c>
      <c r="B148" s="15" t="s">
        <v>113</v>
      </c>
      <c r="C148" s="15" t="s">
        <v>119</v>
      </c>
      <c r="D148" s="15" t="s">
        <v>125</v>
      </c>
      <c r="E148" s="15" t="s">
        <v>22</v>
      </c>
      <c r="F148" s="16"/>
      <c r="G148" s="16"/>
    </row>
    <row r="149" spans="1:7" ht="24" x14ac:dyDescent="0.2">
      <c r="A149" s="21" t="s">
        <v>92</v>
      </c>
      <c r="B149" s="22" t="s">
        <v>113</v>
      </c>
      <c r="C149" s="22" t="s">
        <v>119</v>
      </c>
      <c r="D149" s="22" t="s">
        <v>93</v>
      </c>
      <c r="E149" s="22"/>
      <c r="F149" s="23">
        <f>F150</f>
        <v>1561</v>
      </c>
      <c r="G149" s="23">
        <f>G150</f>
        <v>1561</v>
      </c>
    </row>
    <row r="150" spans="1:7" ht="24" x14ac:dyDescent="0.2">
      <c r="A150" s="19" t="s">
        <v>94</v>
      </c>
      <c r="B150" s="15" t="s">
        <v>113</v>
      </c>
      <c r="C150" s="15" t="s">
        <v>119</v>
      </c>
      <c r="D150" s="15" t="s">
        <v>95</v>
      </c>
      <c r="E150" s="15"/>
      <c r="F150" s="16">
        <f>F151+F153</f>
        <v>1561</v>
      </c>
      <c r="G150" s="16">
        <f>G151+G153</f>
        <v>1561</v>
      </c>
    </row>
    <row r="151" spans="1:7" ht="36" hidden="1" x14ac:dyDescent="0.2">
      <c r="A151" s="18" t="s">
        <v>96</v>
      </c>
      <c r="B151" s="15" t="s">
        <v>113</v>
      </c>
      <c r="C151" s="15" t="s">
        <v>119</v>
      </c>
      <c r="D151" s="15" t="s">
        <v>97</v>
      </c>
      <c r="E151" s="15"/>
      <c r="F151" s="16">
        <f>F152</f>
        <v>0</v>
      </c>
      <c r="G151" s="16">
        <f>G152</f>
        <v>0</v>
      </c>
    </row>
    <row r="152" spans="1:7" hidden="1" x14ac:dyDescent="0.2">
      <c r="A152" s="18" t="s">
        <v>98</v>
      </c>
      <c r="B152" s="15" t="s">
        <v>113</v>
      </c>
      <c r="C152" s="15" t="s">
        <v>119</v>
      </c>
      <c r="D152" s="15" t="s">
        <v>97</v>
      </c>
      <c r="E152" s="15" t="s">
        <v>99</v>
      </c>
      <c r="F152" s="16">
        <f>20+190-210</f>
        <v>0</v>
      </c>
      <c r="G152" s="16">
        <f>20+190-210</f>
        <v>0</v>
      </c>
    </row>
    <row r="153" spans="1:7" ht="38.25" customHeight="1" x14ac:dyDescent="0.2">
      <c r="A153" s="18" t="s">
        <v>508</v>
      </c>
      <c r="B153" s="15" t="s">
        <v>113</v>
      </c>
      <c r="C153" s="15" t="s">
        <v>119</v>
      </c>
      <c r="D153" s="15" t="s">
        <v>126</v>
      </c>
      <c r="E153" s="15"/>
      <c r="F153" s="16">
        <f>F154</f>
        <v>1561</v>
      </c>
      <c r="G153" s="16">
        <f>G154</f>
        <v>1561</v>
      </c>
    </row>
    <row r="154" spans="1:7" x14ac:dyDescent="0.2">
      <c r="A154" s="18" t="s">
        <v>98</v>
      </c>
      <c r="B154" s="15" t="s">
        <v>113</v>
      </c>
      <c r="C154" s="15" t="s">
        <v>119</v>
      </c>
      <c r="D154" s="15" t="s">
        <v>126</v>
      </c>
      <c r="E154" s="15" t="s">
        <v>99</v>
      </c>
      <c r="F154" s="16">
        <v>1561</v>
      </c>
      <c r="G154" s="16">
        <v>1561</v>
      </c>
    </row>
    <row r="155" spans="1:7" ht="40.5" hidden="1" customHeight="1" x14ac:dyDescent="0.2">
      <c r="A155" s="21" t="s">
        <v>63</v>
      </c>
      <c r="B155" s="22" t="s">
        <v>113</v>
      </c>
      <c r="C155" s="22" t="s">
        <v>119</v>
      </c>
      <c r="D155" s="22" t="s">
        <v>64</v>
      </c>
      <c r="E155" s="22"/>
      <c r="F155" s="23">
        <f>F156</f>
        <v>0</v>
      </c>
      <c r="G155" s="23">
        <f>G156</f>
        <v>0</v>
      </c>
    </row>
    <row r="156" spans="1:7" ht="24" hidden="1" x14ac:dyDescent="0.2">
      <c r="A156" s="19" t="s">
        <v>78</v>
      </c>
      <c r="B156" s="15" t="s">
        <v>113</v>
      </c>
      <c r="C156" s="15" t="s">
        <v>119</v>
      </c>
      <c r="D156" s="15" t="s">
        <v>79</v>
      </c>
      <c r="E156" s="15"/>
      <c r="F156" s="16">
        <f>F157</f>
        <v>0</v>
      </c>
      <c r="G156" s="16">
        <f>G157</f>
        <v>0</v>
      </c>
    </row>
    <row r="157" spans="1:7" ht="28.5" hidden="1" customHeight="1" x14ac:dyDescent="0.2">
      <c r="A157" s="18" t="s">
        <v>80</v>
      </c>
      <c r="B157" s="15" t="s">
        <v>113</v>
      </c>
      <c r="C157" s="15" t="s">
        <v>119</v>
      </c>
      <c r="D157" s="15" t="s">
        <v>81</v>
      </c>
      <c r="E157" s="15"/>
      <c r="F157" s="16">
        <f>F158+F159</f>
        <v>0</v>
      </c>
      <c r="G157" s="16">
        <f>G158+G159</f>
        <v>0</v>
      </c>
    </row>
    <row r="158" spans="1:7" ht="28.5" hidden="1" customHeight="1" x14ac:dyDescent="0.2">
      <c r="A158" s="18" t="s">
        <v>21</v>
      </c>
      <c r="B158" s="15" t="s">
        <v>113</v>
      </c>
      <c r="C158" s="15" t="s">
        <v>119</v>
      </c>
      <c r="D158" s="15" t="s">
        <v>81</v>
      </c>
      <c r="E158" s="15" t="s">
        <v>22</v>
      </c>
      <c r="F158" s="16"/>
      <c r="G158" s="16"/>
    </row>
    <row r="159" spans="1:7" hidden="1" x14ac:dyDescent="0.2">
      <c r="A159" s="18" t="s">
        <v>98</v>
      </c>
      <c r="B159" s="15" t="s">
        <v>113</v>
      </c>
      <c r="C159" s="15" t="s">
        <v>119</v>
      </c>
      <c r="D159" s="15" t="s">
        <v>81</v>
      </c>
      <c r="E159" s="15" t="s">
        <v>99</v>
      </c>
      <c r="F159" s="36"/>
      <c r="G159" s="36"/>
    </row>
    <row r="160" spans="1:7" ht="14.25" customHeight="1" x14ac:dyDescent="0.2">
      <c r="A160" s="21" t="s">
        <v>127</v>
      </c>
      <c r="B160" s="22" t="s">
        <v>128</v>
      </c>
      <c r="C160" s="22"/>
      <c r="D160" s="22"/>
      <c r="E160" s="22"/>
      <c r="F160" s="23">
        <f>F161+F170+F195+F250+F190</f>
        <v>56319</v>
      </c>
      <c r="G160" s="23">
        <f>G161+G170+G195+G250+G190</f>
        <v>52317</v>
      </c>
    </row>
    <row r="161" spans="1:7" ht="14.25" customHeight="1" x14ac:dyDescent="0.2">
      <c r="A161" s="21" t="s">
        <v>129</v>
      </c>
      <c r="B161" s="22" t="s">
        <v>128</v>
      </c>
      <c r="C161" s="22" t="s">
        <v>130</v>
      </c>
      <c r="D161" s="22"/>
      <c r="E161" s="22"/>
      <c r="F161" s="23">
        <f>F162+F166</f>
        <v>1707</v>
      </c>
      <c r="G161" s="23">
        <f>G162+G166</f>
        <v>1707</v>
      </c>
    </row>
    <row r="162" spans="1:7" ht="15" customHeight="1" x14ac:dyDescent="0.2">
      <c r="A162" s="21" t="s">
        <v>10</v>
      </c>
      <c r="B162" s="22" t="s">
        <v>128</v>
      </c>
      <c r="C162" s="22" t="s">
        <v>130</v>
      </c>
      <c r="D162" s="22" t="s">
        <v>11</v>
      </c>
      <c r="E162" s="22"/>
      <c r="F162" s="23">
        <f t="shared" ref="F162:G164" si="9">F163</f>
        <v>1602</v>
      </c>
      <c r="G162" s="23">
        <f t="shared" si="9"/>
        <v>1602</v>
      </c>
    </row>
    <row r="163" spans="1:7" ht="15.75" customHeight="1" x14ac:dyDescent="0.2">
      <c r="A163" s="18" t="s">
        <v>10</v>
      </c>
      <c r="B163" s="15" t="s">
        <v>128</v>
      </c>
      <c r="C163" s="15" t="s">
        <v>130</v>
      </c>
      <c r="D163" s="15" t="s">
        <v>12</v>
      </c>
      <c r="E163" s="15"/>
      <c r="F163" s="16">
        <f t="shared" si="9"/>
        <v>1602</v>
      </c>
      <c r="G163" s="16">
        <f t="shared" si="9"/>
        <v>1602</v>
      </c>
    </row>
    <row r="164" spans="1:7" ht="51.75" customHeight="1" x14ac:dyDescent="0.2">
      <c r="A164" s="18" t="s">
        <v>131</v>
      </c>
      <c r="B164" s="15" t="s">
        <v>128</v>
      </c>
      <c r="C164" s="15" t="s">
        <v>130</v>
      </c>
      <c r="D164" s="15" t="s">
        <v>132</v>
      </c>
      <c r="E164" s="15"/>
      <c r="F164" s="16">
        <f t="shared" si="9"/>
        <v>1602</v>
      </c>
      <c r="G164" s="16">
        <f t="shared" si="9"/>
        <v>1602</v>
      </c>
    </row>
    <row r="165" spans="1:7" ht="24" customHeight="1" x14ac:dyDescent="0.2">
      <c r="A165" s="18" t="s">
        <v>21</v>
      </c>
      <c r="B165" s="15" t="s">
        <v>128</v>
      </c>
      <c r="C165" s="15" t="s">
        <v>130</v>
      </c>
      <c r="D165" s="15" t="s">
        <v>132</v>
      </c>
      <c r="E165" s="15" t="s">
        <v>22</v>
      </c>
      <c r="F165" s="16">
        <f>534+1068</f>
        <v>1602</v>
      </c>
      <c r="G165" s="16">
        <f>534+1068</f>
        <v>1602</v>
      </c>
    </row>
    <row r="166" spans="1:7" ht="36" x14ac:dyDescent="0.2">
      <c r="A166" s="21" t="s">
        <v>133</v>
      </c>
      <c r="B166" s="22" t="s">
        <v>128</v>
      </c>
      <c r="C166" s="22" t="s">
        <v>130</v>
      </c>
      <c r="D166" s="22" t="s">
        <v>134</v>
      </c>
      <c r="E166" s="22"/>
      <c r="F166" s="23">
        <f t="shared" ref="F166:G168" si="10">F167</f>
        <v>105</v>
      </c>
      <c r="G166" s="23">
        <f t="shared" si="10"/>
        <v>105</v>
      </c>
    </row>
    <row r="167" spans="1:7" ht="35.25" customHeight="1" x14ac:dyDescent="0.2">
      <c r="A167" s="19" t="s">
        <v>135</v>
      </c>
      <c r="B167" s="15" t="s">
        <v>128</v>
      </c>
      <c r="C167" s="15" t="s">
        <v>130</v>
      </c>
      <c r="D167" s="15" t="s">
        <v>136</v>
      </c>
      <c r="E167" s="15"/>
      <c r="F167" s="16">
        <f t="shared" si="10"/>
        <v>105</v>
      </c>
      <c r="G167" s="16">
        <f t="shared" si="10"/>
        <v>105</v>
      </c>
    </row>
    <row r="168" spans="1:7" x14ac:dyDescent="0.2">
      <c r="A168" s="18" t="s">
        <v>137</v>
      </c>
      <c r="B168" s="15" t="s">
        <v>128</v>
      </c>
      <c r="C168" s="15" t="s">
        <v>130</v>
      </c>
      <c r="D168" s="15" t="s">
        <v>138</v>
      </c>
      <c r="E168" s="15"/>
      <c r="F168" s="16">
        <f t="shared" si="10"/>
        <v>105</v>
      </c>
      <c r="G168" s="16">
        <f t="shared" si="10"/>
        <v>105</v>
      </c>
    </row>
    <row r="169" spans="1:7" ht="24" x14ac:dyDescent="0.2">
      <c r="A169" s="18" t="s">
        <v>21</v>
      </c>
      <c r="B169" s="15" t="s">
        <v>128</v>
      </c>
      <c r="C169" s="15" t="s">
        <v>130</v>
      </c>
      <c r="D169" s="15" t="s">
        <v>138</v>
      </c>
      <c r="E169" s="15" t="s">
        <v>22</v>
      </c>
      <c r="F169" s="16">
        <v>105</v>
      </c>
      <c r="G169" s="16">
        <v>105</v>
      </c>
    </row>
    <row r="170" spans="1:7" s="17" customFormat="1" x14ac:dyDescent="0.15">
      <c r="A170" s="21" t="s">
        <v>139</v>
      </c>
      <c r="B170" s="22" t="s">
        <v>128</v>
      </c>
      <c r="C170" s="22" t="s">
        <v>140</v>
      </c>
      <c r="D170" s="22"/>
      <c r="E170" s="22"/>
      <c r="F170" s="23">
        <f>F171+F177</f>
        <v>130</v>
      </c>
      <c r="G170" s="23">
        <f>G171+G177</f>
        <v>242</v>
      </c>
    </row>
    <row r="171" spans="1:7" x14ac:dyDescent="0.2">
      <c r="A171" s="21" t="s">
        <v>10</v>
      </c>
      <c r="B171" s="22" t="s">
        <v>128</v>
      </c>
      <c r="C171" s="22" t="s">
        <v>140</v>
      </c>
      <c r="D171" s="22" t="s">
        <v>11</v>
      </c>
      <c r="E171" s="22"/>
      <c r="F171" s="23">
        <f>F172</f>
        <v>130</v>
      </c>
      <c r="G171" s="23">
        <f>G172</f>
        <v>242</v>
      </c>
    </row>
    <row r="172" spans="1:7" x14ac:dyDescent="0.2">
      <c r="A172" s="18" t="s">
        <v>10</v>
      </c>
      <c r="B172" s="15" t="s">
        <v>128</v>
      </c>
      <c r="C172" s="15" t="s">
        <v>140</v>
      </c>
      <c r="D172" s="15" t="s">
        <v>12</v>
      </c>
      <c r="E172" s="15"/>
      <c r="F172" s="16">
        <f>F175+F173</f>
        <v>130</v>
      </c>
      <c r="G172" s="16">
        <f>G175+G173</f>
        <v>242</v>
      </c>
    </row>
    <row r="173" spans="1:7" ht="24" hidden="1" x14ac:dyDescent="0.2">
      <c r="A173" s="18" t="s">
        <v>141</v>
      </c>
      <c r="B173" s="15" t="s">
        <v>128</v>
      </c>
      <c r="C173" s="15" t="s">
        <v>140</v>
      </c>
      <c r="D173" s="15" t="s">
        <v>142</v>
      </c>
      <c r="E173" s="15"/>
      <c r="F173" s="16">
        <f>F174</f>
        <v>0</v>
      </c>
      <c r="G173" s="16">
        <f>G174</f>
        <v>0</v>
      </c>
    </row>
    <row r="174" spans="1:7" ht="24" hidden="1" x14ac:dyDescent="0.2">
      <c r="A174" s="18" t="s">
        <v>21</v>
      </c>
      <c r="B174" s="15" t="s">
        <v>128</v>
      </c>
      <c r="C174" s="15" t="s">
        <v>140</v>
      </c>
      <c r="D174" s="15" t="s">
        <v>142</v>
      </c>
      <c r="E174" s="15" t="s">
        <v>22</v>
      </c>
      <c r="F174" s="16"/>
      <c r="G174" s="16"/>
    </row>
    <row r="175" spans="1:7" ht="27" customHeight="1" x14ac:dyDescent="0.2">
      <c r="A175" s="18" t="s">
        <v>143</v>
      </c>
      <c r="B175" s="15" t="s">
        <v>128</v>
      </c>
      <c r="C175" s="15" t="s">
        <v>140</v>
      </c>
      <c r="D175" s="15" t="s">
        <v>144</v>
      </c>
      <c r="E175" s="15"/>
      <c r="F175" s="16">
        <f>F176</f>
        <v>130</v>
      </c>
      <c r="G175" s="16">
        <f>G176</f>
        <v>242</v>
      </c>
    </row>
    <row r="176" spans="1:7" ht="24" x14ac:dyDescent="0.2">
      <c r="A176" s="18" t="s">
        <v>21</v>
      </c>
      <c r="B176" s="15" t="s">
        <v>128</v>
      </c>
      <c r="C176" s="15" t="s">
        <v>140</v>
      </c>
      <c r="D176" s="15" t="s">
        <v>144</v>
      </c>
      <c r="E176" s="15" t="s">
        <v>22</v>
      </c>
      <c r="F176" s="16">
        <v>130</v>
      </c>
      <c r="G176" s="16">
        <v>242</v>
      </c>
    </row>
    <row r="177" spans="1:7" ht="24" hidden="1" x14ac:dyDescent="0.2">
      <c r="A177" s="37" t="s">
        <v>547</v>
      </c>
      <c r="B177" s="15" t="s">
        <v>128</v>
      </c>
      <c r="C177" s="15" t="s">
        <v>140</v>
      </c>
      <c r="D177" s="22" t="s">
        <v>145</v>
      </c>
      <c r="E177" s="15"/>
      <c r="F177" s="16">
        <f>F178</f>
        <v>0</v>
      </c>
      <c r="G177" s="16">
        <f>G178</f>
        <v>0</v>
      </c>
    </row>
    <row r="178" spans="1:7" ht="48" hidden="1" x14ac:dyDescent="0.2">
      <c r="A178" s="24" t="s">
        <v>548</v>
      </c>
      <c r="B178" s="15" t="s">
        <v>128</v>
      </c>
      <c r="C178" s="15" t="s">
        <v>140</v>
      </c>
      <c r="D178" s="15" t="s">
        <v>146</v>
      </c>
      <c r="E178" s="15"/>
      <c r="F178" s="16">
        <f>F187+F179+F181+F183+F185</f>
        <v>0</v>
      </c>
      <c r="G178" s="16">
        <f>G187+G179+G181+G183+G185</f>
        <v>0</v>
      </c>
    </row>
    <row r="179" spans="1:7" ht="24" hidden="1" x14ac:dyDescent="0.2">
      <c r="A179" s="13" t="s">
        <v>558</v>
      </c>
      <c r="B179" s="15" t="s">
        <v>128</v>
      </c>
      <c r="C179" s="15" t="s">
        <v>140</v>
      </c>
      <c r="D179" s="15" t="s">
        <v>585</v>
      </c>
      <c r="E179" s="15"/>
      <c r="F179" s="16">
        <f>F180</f>
        <v>0</v>
      </c>
      <c r="G179" s="16">
        <f>G180</f>
        <v>0</v>
      </c>
    </row>
    <row r="180" spans="1:7" ht="24" hidden="1" x14ac:dyDescent="0.2">
      <c r="A180" s="13" t="s">
        <v>149</v>
      </c>
      <c r="B180" s="15" t="s">
        <v>128</v>
      </c>
      <c r="C180" s="15" t="s">
        <v>140</v>
      </c>
      <c r="D180" s="15" t="s">
        <v>585</v>
      </c>
      <c r="E180" s="15" t="s">
        <v>150</v>
      </c>
      <c r="F180" s="16">
        <f>1677280-1677280</f>
        <v>0</v>
      </c>
      <c r="G180" s="16">
        <f>2565633-2565633</f>
        <v>0</v>
      </c>
    </row>
    <row r="181" spans="1:7" ht="48" hidden="1" x14ac:dyDescent="0.2">
      <c r="A181" s="13" t="s">
        <v>582</v>
      </c>
      <c r="B181" s="15" t="s">
        <v>128</v>
      </c>
      <c r="C181" s="15" t="s">
        <v>140</v>
      </c>
      <c r="D181" s="15" t="s">
        <v>586</v>
      </c>
      <c r="E181" s="15"/>
      <c r="F181" s="16">
        <f>F182</f>
        <v>0</v>
      </c>
      <c r="G181" s="16">
        <f>G182</f>
        <v>0</v>
      </c>
    </row>
    <row r="182" spans="1:7" ht="24" hidden="1" x14ac:dyDescent="0.2">
      <c r="A182" s="13" t="s">
        <v>149</v>
      </c>
      <c r="B182" s="15" t="s">
        <v>128</v>
      </c>
      <c r="C182" s="15" t="s">
        <v>140</v>
      </c>
      <c r="D182" s="15" t="s">
        <v>586</v>
      </c>
      <c r="E182" s="15" t="s">
        <v>150</v>
      </c>
      <c r="F182" s="16">
        <f>121951-121951</f>
        <v>0</v>
      </c>
      <c r="G182" s="16">
        <f>378869-378869</f>
        <v>0</v>
      </c>
    </row>
    <row r="183" spans="1:7" ht="48" hidden="1" x14ac:dyDescent="0.2">
      <c r="A183" s="13" t="s">
        <v>583</v>
      </c>
      <c r="B183" s="15" t="s">
        <v>128</v>
      </c>
      <c r="C183" s="15" t="s">
        <v>140</v>
      </c>
      <c r="D183" s="15" t="s">
        <v>587</v>
      </c>
      <c r="E183" s="15"/>
      <c r="F183" s="16">
        <f>F184</f>
        <v>0</v>
      </c>
      <c r="G183" s="16">
        <f>G184</f>
        <v>0</v>
      </c>
    </row>
    <row r="184" spans="1:7" ht="24" hidden="1" x14ac:dyDescent="0.2">
      <c r="A184" s="13" t="s">
        <v>149</v>
      </c>
      <c r="B184" s="15" t="s">
        <v>128</v>
      </c>
      <c r="C184" s="15" t="s">
        <v>140</v>
      </c>
      <c r="D184" s="15" t="s">
        <v>587</v>
      </c>
      <c r="E184" s="15" t="s">
        <v>150</v>
      </c>
      <c r="F184" s="16">
        <f>335817-335817</f>
        <v>0</v>
      </c>
      <c r="G184" s="16">
        <f>687241-687241</f>
        <v>0</v>
      </c>
    </row>
    <row r="185" spans="1:7" ht="48" hidden="1" x14ac:dyDescent="0.2">
      <c r="A185" s="13" t="s">
        <v>584</v>
      </c>
      <c r="B185" s="15" t="s">
        <v>128</v>
      </c>
      <c r="C185" s="15" t="s">
        <v>140</v>
      </c>
      <c r="D185" s="15" t="s">
        <v>588</v>
      </c>
      <c r="E185" s="15"/>
      <c r="F185" s="16">
        <f>F186</f>
        <v>0</v>
      </c>
      <c r="G185" s="16">
        <f>G186</f>
        <v>0</v>
      </c>
    </row>
    <row r="186" spans="1:7" ht="24" hidden="1" x14ac:dyDescent="0.2">
      <c r="A186" s="13" t="s">
        <v>149</v>
      </c>
      <c r="B186" s="15" t="s">
        <v>128</v>
      </c>
      <c r="C186" s="15" t="s">
        <v>140</v>
      </c>
      <c r="D186" s="15" t="s">
        <v>588</v>
      </c>
      <c r="E186" s="15" t="s">
        <v>150</v>
      </c>
      <c r="F186" s="16">
        <f>1219512-1219512</f>
        <v>0</v>
      </c>
      <c r="G186" s="16">
        <f>1499523-1499523</f>
        <v>0</v>
      </c>
    </row>
    <row r="187" spans="1:7" ht="24" hidden="1" x14ac:dyDescent="0.2">
      <c r="A187" s="13" t="s">
        <v>147</v>
      </c>
      <c r="B187" s="15" t="s">
        <v>128</v>
      </c>
      <c r="C187" s="15" t="s">
        <v>140</v>
      </c>
      <c r="D187" s="15" t="s">
        <v>148</v>
      </c>
      <c r="E187" s="15"/>
      <c r="F187" s="16">
        <f>F189+F188</f>
        <v>0</v>
      </c>
      <c r="G187" s="16">
        <f>G189+G188</f>
        <v>0</v>
      </c>
    </row>
    <row r="188" spans="1:7" ht="24" hidden="1" x14ac:dyDescent="0.2">
      <c r="A188" s="18" t="s">
        <v>21</v>
      </c>
      <c r="B188" s="15" t="s">
        <v>128</v>
      </c>
      <c r="C188" s="15" t="s">
        <v>140</v>
      </c>
      <c r="D188" s="15" t="s">
        <v>148</v>
      </c>
      <c r="E188" s="15" t="s">
        <v>22</v>
      </c>
      <c r="F188" s="16"/>
      <c r="G188" s="16"/>
    </row>
    <row r="189" spans="1:7" ht="24" hidden="1" x14ac:dyDescent="0.2">
      <c r="A189" s="13" t="s">
        <v>149</v>
      </c>
      <c r="B189" s="15" t="s">
        <v>128</v>
      </c>
      <c r="C189" s="15" t="s">
        <v>140</v>
      </c>
      <c r="D189" s="15" t="s">
        <v>148</v>
      </c>
      <c r="E189" s="15" t="s">
        <v>150</v>
      </c>
      <c r="F189" s="16"/>
      <c r="G189" s="16"/>
    </row>
    <row r="190" spans="1:7" hidden="1" x14ac:dyDescent="0.2">
      <c r="A190" s="37" t="s">
        <v>151</v>
      </c>
      <c r="B190" s="22" t="s">
        <v>128</v>
      </c>
      <c r="C190" s="22" t="s">
        <v>152</v>
      </c>
      <c r="D190" s="22"/>
      <c r="E190" s="22"/>
      <c r="F190" s="23">
        <f t="shared" ref="F190:G193" si="11">F191</f>
        <v>0</v>
      </c>
      <c r="G190" s="23">
        <f t="shared" si="11"/>
        <v>0</v>
      </c>
    </row>
    <row r="191" spans="1:7" hidden="1" x14ac:dyDescent="0.2">
      <c r="A191" s="37" t="s">
        <v>10</v>
      </c>
      <c r="B191" s="22" t="s">
        <v>128</v>
      </c>
      <c r="C191" s="22" t="s">
        <v>152</v>
      </c>
      <c r="D191" s="22" t="s">
        <v>11</v>
      </c>
      <c r="E191" s="22"/>
      <c r="F191" s="23">
        <f t="shared" si="11"/>
        <v>0</v>
      </c>
      <c r="G191" s="23">
        <f t="shared" si="11"/>
        <v>0</v>
      </c>
    </row>
    <row r="192" spans="1:7" hidden="1" x14ac:dyDescent="0.2">
      <c r="A192" s="13" t="s">
        <v>10</v>
      </c>
      <c r="B192" s="15" t="s">
        <v>128</v>
      </c>
      <c r="C192" s="15" t="s">
        <v>152</v>
      </c>
      <c r="D192" s="15" t="s">
        <v>12</v>
      </c>
      <c r="E192" s="15"/>
      <c r="F192" s="16">
        <f t="shared" si="11"/>
        <v>0</v>
      </c>
      <c r="G192" s="16">
        <f t="shared" si="11"/>
        <v>0</v>
      </c>
    </row>
    <row r="193" spans="1:7" ht="36" hidden="1" x14ac:dyDescent="0.2">
      <c r="A193" s="13" t="s">
        <v>153</v>
      </c>
      <c r="B193" s="15" t="s">
        <v>128</v>
      </c>
      <c r="C193" s="15" t="s">
        <v>152</v>
      </c>
      <c r="D193" s="15" t="s">
        <v>154</v>
      </c>
      <c r="E193" s="15"/>
      <c r="F193" s="16">
        <f t="shared" si="11"/>
        <v>0</v>
      </c>
      <c r="G193" s="16">
        <f t="shared" si="11"/>
        <v>0</v>
      </c>
    </row>
    <row r="194" spans="1:7" ht="24" hidden="1" x14ac:dyDescent="0.2">
      <c r="A194" s="13" t="s">
        <v>21</v>
      </c>
      <c r="B194" s="15" t="s">
        <v>128</v>
      </c>
      <c r="C194" s="15" t="s">
        <v>152</v>
      </c>
      <c r="D194" s="15" t="s">
        <v>154</v>
      </c>
      <c r="E194" s="15" t="s">
        <v>22</v>
      </c>
      <c r="F194" s="16"/>
      <c r="G194" s="16"/>
    </row>
    <row r="195" spans="1:7" x14ac:dyDescent="0.2">
      <c r="A195" s="21" t="s">
        <v>155</v>
      </c>
      <c r="B195" s="22" t="s">
        <v>128</v>
      </c>
      <c r="C195" s="22" t="s">
        <v>156</v>
      </c>
      <c r="D195" s="22"/>
      <c r="E195" s="22"/>
      <c r="F195" s="23">
        <f>F200+F196+F246</f>
        <v>53877</v>
      </c>
      <c r="G195" s="23">
        <f>G200+G196+G246</f>
        <v>49763</v>
      </c>
    </row>
    <row r="196" spans="1:7" ht="24" hidden="1" x14ac:dyDescent="0.2">
      <c r="A196" s="21" t="s">
        <v>92</v>
      </c>
      <c r="B196" s="22" t="s">
        <v>128</v>
      </c>
      <c r="C196" s="22" t="s">
        <v>156</v>
      </c>
      <c r="D196" s="22" t="s">
        <v>93</v>
      </c>
      <c r="E196" s="22"/>
      <c r="F196" s="23">
        <f t="shared" ref="F196:G198" si="12">F197</f>
        <v>0</v>
      </c>
      <c r="G196" s="23">
        <f t="shared" si="12"/>
        <v>0</v>
      </c>
    </row>
    <row r="197" spans="1:7" ht="24" hidden="1" x14ac:dyDescent="0.2">
      <c r="A197" s="19" t="s">
        <v>94</v>
      </c>
      <c r="B197" s="15" t="s">
        <v>128</v>
      </c>
      <c r="C197" s="15" t="s">
        <v>156</v>
      </c>
      <c r="D197" s="15" t="s">
        <v>95</v>
      </c>
      <c r="E197" s="15"/>
      <c r="F197" s="16">
        <f t="shared" si="12"/>
        <v>0</v>
      </c>
      <c r="G197" s="16">
        <f t="shared" si="12"/>
        <v>0</v>
      </c>
    </row>
    <row r="198" spans="1:7" hidden="1" x14ac:dyDescent="0.2">
      <c r="A198" s="18" t="s">
        <v>100</v>
      </c>
      <c r="B198" s="15" t="s">
        <v>128</v>
      </c>
      <c r="C198" s="15" t="s">
        <v>156</v>
      </c>
      <c r="D198" s="15" t="s">
        <v>101</v>
      </c>
      <c r="E198" s="15"/>
      <c r="F198" s="16">
        <f t="shared" si="12"/>
        <v>0</v>
      </c>
      <c r="G198" s="16">
        <f t="shared" si="12"/>
        <v>0</v>
      </c>
    </row>
    <row r="199" spans="1:7" ht="24" hidden="1" x14ac:dyDescent="0.2">
      <c r="A199" s="18" t="s">
        <v>86</v>
      </c>
      <c r="B199" s="15" t="s">
        <v>128</v>
      </c>
      <c r="C199" s="15" t="s">
        <v>156</v>
      </c>
      <c r="D199" s="15" t="s">
        <v>101</v>
      </c>
      <c r="E199" s="15" t="s">
        <v>87</v>
      </c>
      <c r="F199" s="16">
        <f>200-200</f>
        <v>0</v>
      </c>
      <c r="G199" s="16">
        <f>200-200</f>
        <v>0</v>
      </c>
    </row>
    <row r="200" spans="1:7" ht="36" customHeight="1" x14ac:dyDescent="0.2">
      <c r="A200" s="21" t="s">
        <v>157</v>
      </c>
      <c r="B200" s="22" t="s">
        <v>128</v>
      </c>
      <c r="C200" s="22" t="s">
        <v>156</v>
      </c>
      <c r="D200" s="22" t="s">
        <v>158</v>
      </c>
      <c r="E200" s="22"/>
      <c r="F200" s="23">
        <f>F201+F207+F239</f>
        <v>41512</v>
      </c>
      <c r="G200" s="23">
        <f>G201+G207+G239</f>
        <v>37398</v>
      </c>
    </row>
    <row r="201" spans="1:7" ht="36" x14ac:dyDescent="0.2">
      <c r="A201" s="19" t="s">
        <v>159</v>
      </c>
      <c r="B201" s="15" t="s">
        <v>128</v>
      </c>
      <c r="C201" s="15" t="s">
        <v>156</v>
      </c>
      <c r="D201" s="15" t="s">
        <v>160</v>
      </c>
      <c r="E201" s="15"/>
      <c r="F201" s="16">
        <f>F202</f>
        <v>22624</v>
      </c>
      <c r="G201" s="16">
        <f>G202</f>
        <v>17549</v>
      </c>
    </row>
    <row r="202" spans="1:7" ht="38.25" customHeight="1" x14ac:dyDescent="0.2">
      <c r="A202" s="18" t="s">
        <v>161</v>
      </c>
      <c r="B202" s="15" t="s">
        <v>128</v>
      </c>
      <c r="C202" s="15" t="s">
        <v>156</v>
      </c>
      <c r="D202" s="15" t="s">
        <v>162</v>
      </c>
      <c r="E202" s="15"/>
      <c r="F202" s="16">
        <f>F203+F204</f>
        <v>22624</v>
      </c>
      <c r="G202" s="16">
        <f>G203+G204</f>
        <v>17549</v>
      </c>
    </row>
    <row r="203" spans="1:7" ht="22.5" customHeight="1" x14ac:dyDescent="0.2">
      <c r="A203" s="18" t="s">
        <v>21</v>
      </c>
      <c r="B203" s="15" t="s">
        <v>128</v>
      </c>
      <c r="C203" s="15" t="s">
        <v>156</v>
      </c>
      <c r="D203" s="15" t="s">
        <v>162</v>
      </c>
      <c r="E203" s="15" t="s">
        <v>22</v>
      </c>
      <c r="F203" s="16">
        <v>22624</v>
      </c>
      <c r="G203" s="16">
        <v>17549</v>
      </c>
    </row>
    <row r="204" spans="1:7" ht="24" hidden="1" x14ac:dyDescent="0.2">
      <c r="A204" s="18" t="s">
        <v>149</v>
      </c>
      <c r="B204" s="15" t="s">
        <v>128</v>
      </c>
      <c r="C204" s="15" t="s">
        <v>156</v>
      </c>
      <c r="D204" s="15" t="s">
        <v>162</v>
      </c>
      <c r="E204" s="15" t="s">
        <v>150</v>
      </c>
      <c r="F204" s="16"/>
      <c r="G204" s="16"/>
    </row>
    <row r="205" spans="1:7" ht="24" hidden="1" x14ac:dyDescent="0.2">
      <c r="A205" s="18" t="s">
        <v>164</v>
      </c>
      <c r="B205" s="15" t="s">
        <v>128</v>
      </c>
      <c r="C205" s="15" t="s">
        <v>156</v>
      </c>
      <c r="D205" s="15" t="s">
        <v>165</v>
      </c>
      <c r="E205" s="15"/>
      <c r="F205" s="16"/>
      <c r="G205" s="16"/>
    </row>
    <row r="206" spans="1:7" ht="24" hidden="1" x14ac:dyDescent="0.2">
      <c r="A206" s="18" t="s">
        <v>166</v>
      </c>
      <c r="B206" s="15" t="s">
        <v>128</v>
      </c>
      <c r="C206" s="15" t="s">
        <v>156</v>
      </c>
      <c r="D206" s="15" t="s">
        <v>165</v>
      </c>
      <c r="E206" s="15" t="s">
        <v>22</v>
      </c>
      <c r="F206" s="16">
        <v>0</v>
      </c>
      <c r="G206" s="16">
        <v>0</v>
      </c>
    </row>
    <row r="207" spans="1:7" ht="48" customHeight="1" x14ac:dyDescent="0.2">
      <c r="A207" s="19" t="s">
        <v>167</v>
      </c>
      <c r="B207" s="15" t="s">
        <v>128</v>
      </c>
      <c r="C207" s="15" t="s">
        <v>156</v>
      </c>
      <c r="D207" s="15" t="s">
        <v>168</v>
      </c>
      <c r="E207" s="15"/>
      <c r="F207" s="16">
        <f>F211+F208+F215+F217+F219+F221+F223+F225+F227+F229+F231+F233+F235+F237</f>
        <v>18888</v>
      </c>
      <c r="G207" s="16">
        <f>G211+G208+G215+G217+G219+G221+G223+G225+G227+G229+G231+G233+G235+G237</f>
        <v>19849</v>
      </c>
    </row>
    <row r="208" spans="1:7" ht="37.5" hidden="1" customHeight="1" x14ac:dyDescent="0.2">
      <c r="A208" s="18" t="s">
        <v>169</v>
      </c>
      <c r="B208" s="15" t="s">
        <v>128</v>
      </c>
      <c r="C208" s="15" t="s">
        <v>156</v>
      </c>
      <c r="D208" s="15" t="s">
        <v>170</v>
      </c>
      <c r="E208" s="15"/>
      <c r="F208" s="16">
        <f>F209+F210</f>
        <v>0</v>
      </c>
      <c r="G208" s="16">
        <f>G209+G210</f>
        <v>0</v>
      </c>
    </row>
    <row r="209" spans="1:7" ht="28.5" hidden="1" customHeight="1" x14ac:dyDescent="0.2">
      <c r="A209" s="18" t="s">
        <v>21</v>
      </c>
      <c r="B209" s="15" t="s">
        <v>128</v>
      </c>
      <c r="C209" s="15" t="s">
        <v>156</v>
      </c>
      <c r="D209" s="15" t="s">
        <v>170</v>
      </c>
      <c r="E209" s="15" t="s">
        <v>22</v>
      </c>
      <c r="F209" s="16"/>
      <c r="G209" s="16"/>
    </row>
    <row r="210" spans="1:7" ht="28.5" hidden="1" customHeight="1" x14ac:dyDescent="0.2">
      <c r="A210" s="18" t="s">
        <v>149</v>
      </c>
      <c r="B210" s="15" t="s">
        <v>128</v>
      </c>
      <c r="C210" s="15" t="s">
        <v>156</v>
      </c>
      <c r="D210" s="15" t="s">
        <v>170</v>
      </c>
      <c r="E210" s="15" t="s">
        <v>150</v>
      </c>
      <c r="F210" s="16"/>
      <c r="G210" s="16"/>
    </row>
    <row r="211" spans="1:7" ht="24" hidden="1" x14ac:dyDescent="0.2">
      <c r="A211" s="18" t="s">
        <v>171</v>
      </c>
      <c r="B211" s="15" t="s">
        <v>128</v>
      </c>
      <c r="C211" s="15" t="s">
        <v>156</v>
      </c>
      <c r="D211" s="15" t="s">
        <v>172</v>
      </c>
      <c r="E211" s="15"/>
      <c r="F211" s="16">
        <f>F213+F214</f>
        <v>0</v>
      </c>
      <c r="G211" s="16">
        <f>G213+G214</f>
        <v>0</v>
      </c>
    </row>
    <row r="212" spans="1:7" ht="24" hidden="1" x14ac:dyDescent="0.2">
      <c r="A212" s="18" t="s">
        <v>166</v>
      </c>
      <c r="B212" s="15" t="s">
        <v>128</v>
      </c>
      <c r="C212" s="15" t="s">
        <v>156</v>
      </c>
      <c r="D212" s="15" t="s">
        <v>172</v>
      </c>
      <c r="E212" s="15" t="s">
        <v>22</v>
      </c>
      <c r="F212" s="16">
        <v>0</v>
      </c>
      <c r="G212" s="16">
        <v>0</v>
      </c>
    </row>
    <row r="213" spans="1:7" hidden="1" x14ac:dyDescent="0.2">
      <c r="A213" s="18" t="s">
        <v>98</v>
      </c>
      <c r="B213" s="15" t="s">
        <v>128</v>
      </c>
      <c r="C213" s="15" t="s">
        <v>156</v>
      </c>
      <c r="D213" s="15" t="s">
        <v>172</v>
      </c>
      <c r="E213" s="15" t="s">
        <v>99</v>
      </c>
      <c r="F213" s="16">
        <f>9955-9955</f>
        <v>0</v>
      </c>
      <c r="G213" s="16">
        <f>9955-9955</f>
        <v>0</v>
      </c>
    </row>
    <row r="214" spans="1:7" ht="24" hidden="1" x14ac:dyDescent="0.2">
      <c r="A214" s="18" t="s">
        <v>86</v>
      </c>
      <c r="B214" s="15" t="s">
        <v>128</v>
      </c>
      <c r="C214" s="15" t="s">
        <v>156</v>
      </c>
      <c r="D214" s="15" t="s">
        <v>172</v>
      </c>
      <c r="E214" s="15" t="s">
        <v>87</v>
      </c>
      <c r="F214" s="16">
        <f>8495-8495</f>
        <v>0</v>
      </c>
      <c r="G214" s="16">
        <f>8495-8495</f>
        <v>0</v>
      </c>
    </row>
    <row r="215" spans="1:7" ht="24" hidden="1" x14ac:dyDescent="0.2">
      <c r="A215" s="18" t="s">
        <v>173</v>
      </c>
      <c r="B215" s="15" t="s">
        <v>128</v>
      </c>
      <c r="C215" s="15" t="s">
        <v>156</v>
      </c>
      <c r="D215" s="15" t="s">
        <v>174</v>
      </c>
      <c r="E215" s="15"/>
      <c r="F215" s="16">
        <f>F216</f>
        <v>0</v>
      </c>
      <c r="G215" s="16">
        <f>G216</f>
        <v>0</v>
      </c>
    </row>
    <row r="216" spans="1:7" ht="24" hidden="1" x14ac:dyDescent="0.2">
      <c r="A216" s="18" t="s">
        <v>86</v>
      </c>
      <c r="B216" s="15" t="s">
        <v>128</v>
      </c>
      <c r="C216" s="15" t="s">
        <v>156</v>
      </c>
      <c r="D216" s="15" t="s">
        <v>174</v>
      </c>
      <c r="E216" s="15" t="s">
        <v>87</v>
      </c>
      <c r="F216" s="16">
        <f>1305-1305</f>
        <v>0</v>
      </c>
      <c r="G216" s="16">
        <f>1372-1372</f>
        <v>0</v>
      </c>
    </row>
    <row r="217" spans="1:7" ht="24" hidden="1" x14ac:dyDescent="0.2">
      <c r="A217" s="18" t="s">
        <v>175</v>
      </c>
      <c r="B217" s="15" t="s">
        <v>128</v>
      </c>
      <c r="C217" s="15" t="s">
        <v>156</v>
      </c>
      <c r="D217" s="15" t="s">
        <v>176</v>
      </c>
      <c r="E217" s="15"/>
      <c r="F217" s="16">
        <f>F218</f>
        <v>0</v>
      </c>
      <c r="G217" s="16">
        <f>G218</f>
        <v>0</v>
      </c>
    </row>
    <row r="218" spans="1:7" ht="24" hidden="1" x14ac:dyDescent="0.2">
      <c r="A218" s="18" t="s">
        <v>86</v>
      </c>
      <c r="B218" s="15" t="s">
        <v>128</v>
      </c>
      <c r="C218" s="15" t="s">
        <v>156</v>
      </c>
      <c r="D218" s="15" t="s">
        <v>176</v>
      </c>
      <c r="E218" s="15" t="s">
        <v>87</v>
      </c>
      <c r="F218" s="16">
        <f>1533-1533</f>
        <v>0</v>
      </c>
      <c r="G218" s="16">
        <f>1611-1611</f>
        <v>0</v>
      </c>
    </row>
    <row r="219" spans="1:7" ht="24" hidden="1" x14ac:dyDescent="0.2">
      <c r="A219" s="18" t="s">
        <v>177</v>
      </c>
      <c r="B219" s="15" t="s">
        <v>128</v>
      </c>
      <c r="C219" s="15" t="s">
        <v>156</v>
      </c>
      <c r="D219" s="15" t="s">
        <v>178</v>
      </c>
      <c r="E219" s="15"/>
      <c r="F219" s="16">
        <f>F220</f>
        <v>0</v>
      </c>
      <c r="G219" s="16">
        <f>G220</f>
        <v>0</v>
      </c>
    </row>
    <row r="220" spans="1:7" ht="24" hidden="1" x14ac:dyDescent="0.2">
      <c r="A220" s="18" t="s">
        <v>86</v>
      </c>
      <c r="B220" s="15" t="s">
        <v>128</v>
      </c>
      <c r="C220" s="15" t="s">
        <v>156</v>
      </c>
      <c r="D220" s="15" t="s">
        <v>178</v>
      </c>
      <c r="E220" s="15" t="s">
        <v>87</v>
      </c>
      <c r="F220" s="16">
        <f>792-792</f>
        <v>0</v>
      </c>
      <c r="G220" s="16">
        <f>832-832</f>
        <v>0</v>
      </c>
    </row>
    <row r="221" spans="1:7" ht="24" hidden="1" x14ac:dyDescent="0.2">
      <c r="A221" s="18" t="s">
        <v>179</v>
      </c>
      <c r="B221" s="15" t="s">
        <v>128</v>
      </c>
      <c r="C221" s="15" t="s">
        <v>156</v>
      </c>
      <c r="D221" s="15" t="s">
        <v>180</v>
      </c>
      <c r="E221" s="15"/>
      <c r="F221" s="16">
        <f>F222</f>
        <v>0</v>
      </c>
      <c r="G221" s="16">
        <f>G222</f>
        <v>0</v>
      </c>
    </row>
    <row r="222" spans="1:7" ht="24" hidden="1" x14ac:dyDescent="0.2">
      <c r="A222" s="18" t="s">
        <v>86</v>
      </c>
      <c r="B222" s="15" t="s">
        <v>128</v>
      </c>
      <c r="C222" s="15" t="s">
        <v>156</v>
      </c>
      <c r="D222" s="15" t="s">
        <v>180</v>
      </c>
      <c r="E222" s="15" t="s">
        <v>87</v>
      </c>
      <c r="F222" s="16">
        <f>322-322</f>
        <v>0</v>
      </c>
      <c r="G222" s="16">
        <f>338-338</f>
        <v>0</v>
      </c>
    </row>
    <row r="223" spans="1:7" ht="24" hidden="1" x14ac:dyDescent="0.2">
      <c r="A223" s="18" t="s">
        <v>181</v>
      </c>
      <c r="B223" s="15" t="s">
        <v>128</v>
      </c>
      <c r="C223" s="15" t="s">
        <v>156</v>
      </c>
      <c r="D223" s="15" t="s">
        <v>182</v>
      </c>
      <c r="E223" s="15"/>
      <c r="F223" s="16">
        <f>F224</f>
        <v>0</v>
      </c>
      <c r="G223" s="16">
        <f>G224</f>
        <v>0</v>
      </c>
    </row>
    <row r="224" spans="1:7" ht="24" hidden="1" x14ac:dyDescent="0.2">
      <c r="A224" s="18" t="s">
        <v>86</v>
      </c>
      <c r="B224" s="15" t="s">
        <v>128</v>
      </c>
      <c r="C224" s="15" t="s">
        <v>156</v>
      </c>
      <c r="D224" s="15" t="s">
        <v>182</v>
      </c>
      <c r="E224" s="15" t="s">
        <v>87</v>
      </c>
      <c r="F224" s="16">
        <f>474-474</f>
        <v>0</v>
      </c>
      <c r="G224" s="16">
        <f>498-498</f>
        <v>0</v>
      </c>
    </row>
    <row r="225" spans="1:7" ht="24" hidden="1" x14ac:dyDescent="0.2">
      <c r="A225" s="18" t="s">
        <v>183</v>
      </c>
      <c r="B225" s="15" t="s">
        <v>128</v>
      </c>
      <c r="C225" s="15" t="s">
        <v>156</v>
      </c>
      <c r="D225" s="15" t="s">
        <v>184</v>
      </c>
      <c r="E225" s="15"/>
      <c r="F225" s="16">
        <f>F226</f>
        <v>0</v>
      </c>
      <c r="G225" s="16">
        <f>G226</f>
        <v>0</v>
      </c>
    </row>
    <row r="226" spans="1:7" ht="24" hidden="1" x14ac:dyDescent="0.2">
      <c r="A226" s="18" t="s">
        <v>86</v>
      </c>
      <c r="B226" s="15" t="s">
        <v>128</v>
      </c>
      <c r="C226" s="15" t="s">
        <v>156</v>
      </c>
      <c r="D226" s="15" t="s">
        <v>184</v>
      </c>
      <c r="E226" s="15" t="s">
        <v>87</v>
      </c>
      <c r="F226" s="16">
        <f>278-278</f>
        <v>0</v>
      </c>
      <c r="G226" s="16">
        <f>293-293</f>
        <v>0</v>
      </c>
    </row>
    <row r="227" spans="1:7" ht="24" hidden="1" x14ac:dyDescent="0.2">
      <c r="A227" s="18" t="s">
        <v>185</v>
      </c>
      <c r="B227" s="15" t="s">
        <v>128</v>
      </c>
      <c r="C227" s="15" t="s">
        <v>156</v>
      </c>
      <c r="D227" s="15" t="s">
        <v>186</v>
      </c>
      <c r="E227" s="15"/>
      <c r="F227" s="16">
        <f>F228</f>
        <v>0</v>
      </c>
      <c r="G227" s="16">
        <f>G228</f>
        <v>0</v>
      </c>
    </row>
    <row r="228" spans="1:7" ht="24" hidden="1" x14ac:dyDescent="0.2">
      <c r="A228" s="18" t="s">
        <v>86</v>
      </c>
      <c r="B228" s="15" t="s">
        <v>128</v>
      </c>
      <c r="C228" s="15" t="s">
        <v>156</v>
      </c>
      <c r="D228" s="15" t="s">
        <v>186</v>
      </c>
      <c r="E228" s="15" t="s">
        <v>87</v>
      </c>
      <c r="F228" s="16">
        <f>3598-3598</f>
        <v>0</v>
      </c>
      <c r="G228" s="16">
        <f>3781-3781</f>
        <v>0</v>
      </c>
    </row>
    <row r="229" spans="1:7" ht="24" hidden="1" x14ac:dyDescent="0.2">
      <c r="A229" s="18" t="s">
        <v>187</v>
      </c>
      <c r="B229" s="15" t="s">
        <v>128</v>
      </c>
      <c r="C229" s="15" t="s">
        <v>156</v>
      </c>
      <c r="D229" s="15" t="s">
        <v>188</v>
      </c>
      <c r="E229" s="15"/>
      <c r="F229" s="16">
        <f>F230</f>
        <v>0</v>
      </c>
      <c r="G229" s="16">
        <f>G230</f>
        <v>0</v>
      </c>
    </row>
    <row r="230" spans="1:7" ht="24" hidden="1" x14ac:dyDescent="0.2">
      <c r="A230" s="18" t="s">
        <v>86</v>
      </c>
      <c r="B230" s="15" t="s">
        <v>128</v>
      </c>
      <c r="C230" s="15" t="s">
        <v>156</v>
      </c>
      <c r="D230" s="15" t="s">
        <v>188</v>
      </c>
      <c r="E230" s="15" t="s">
        <v>87</v>
      </c>
      <c r="F230" s="16">
        <f>1464-1464</f>
        <v>0</v>
      </c>
      <c r="G230" s="16">
        <f>1539-1539</f>
        <v>0</v>
      </c>
    </row>
    <row r="231" spans="1:7" ht="24" hidden="1" x14ac:dyDescent="0.2">
      <c r="A231" s="18" t="s">
        <v>189</v>
      </c>
      <c r="B231" s="15" t="s">
        <v>128</v>
      </c>
      <c r="C231" s="15" t="s">
        <v>156</v>
      </c>
      <c r="D231" s="15" t="s">
        <v>190</v>
      </c>
      <c r="E231" s="15"/>
      <c r="F231" s="16">
        <f>F232</f>
        <v>0</v>
      </c>
      <c r="G231" s="16">
        <f>G232</f>
        <v>0</v>
      </c>
    </row>
    <row r="232" spans="1:7" ht="24" hidden="1" x14ac:dyDescent="0.2">
      <c r="A232" s="18" t="s">
        <v>86</v>
      </c>
      <c r="B232" s="15" t="s">
        <v>128</v>
      </c>
      <c r="C232" s="15" t="s">
        <v>156</v>
      </c>
      <c r="D232" s="15" t="s">
        <v>190</v>
      </c>
      <c r="E232" s="15" t="s">
        <v>87</v>
      </c>
      <c r="F232" s="16">
        <f>568-568</f>
        <v>0</v>
      </c>
      <c r="G232" s="16">
        <f>596-596</f>
        <v>0</v>
      </c>
    </row>
    <row r="233" spans="1:7" ht="24" hidden="1" x14ac:dyDescent="0.2">
      <c r="A233" s="18" t="s">
        <v>191</v>
      </c>
      <c r="B233" s="15" t="s">
        <v>128</v>
      </c>
      <c r="C233" s="15" t="s">
        <v>156</v>
      </c>
      <c r="D233" s="15" t="s">
        <v>192</v>
      </c>
      <c r="E233" s="15"/>
      <c r="F233" s="16">
        <f>F234</f>
        <v>0</v>
      </c>
      <c r="G233" s="16">
        <f>G234</f>
        <v>0</v>
      </c>
    </row>
    <row r="234" spans="1:7" ht="24" hidden="1" x14ac:dyDescent="0.2">
      <c r="A234" s="18" t="s">
        <v>86</v>
      </c>
      <c r="B234" s="15" t="s">
        <v>128</v>
      </c>
      <c r="C234" s="15" t="s">
        <v>156</v>
      </c>
      <c r="D234" s="15" t="s">
        <v>192</v>
      </c>
      <c r="E234" s="15" t="s">
        <v>87</v>
      </c>
      <c r="F234" s="16">
        <f>3438-3438</f>
        <v>0</v>
      </c>
      <c r="G234" s="16">
        <f>3613-3613</f>
        <v>0</v>
      </c>
    </row>
    <row r="235" spans="1:7" ht="24" hidden="1" x14ac:dyDescent="0.2">
      <c r="A235" s="18" t="s">
        <v>193</v>
      </c>
      <c r="B235" s="15" t="s">
        <v>128</v>
      </c>
      <c r="C235" s="15" t="s">
        <v>156</v>
      </c>
      <c r="D235" s="15" t="s">
        <v>172</v>
      </c>
      <c r="E235" s="15"/>
      <c r="F235" s="16">
        <f>F236</f>
        <v>0</v>
      </c>
      <c r="G235" s="16">
        <f>G236</f>
        <v>0</v>
      </c>
    </row>
    <row r="236" spans="1:7" ht="24" hidden="1" x14ac:dyDescent="0.2">
      <c r="A236" s="18" t="s">
        <v>86</v>
      </c>
      <c r="B236" s="15" t="s">
        <v>128</v>
      </c>
      <c r="C236" s="15" t="s">
        <v>156</v>
      </c>
      <c r="D236" s="15" t="s">
        <v>172</v>
      </c>
      <c r="E236" s="15" t="s">
        <v>87</v>
      </c>
      <c r="F236" s="16">
        <f>5116-5116</f>
        <v>0</v>
      </c>
      <c r="G236" s="16">
        <f>5376-5376</f>
        <v>0</v>
      </c>
    </row>
    <row r="237" spans="1:7" ht="24" x14ac:dyDescent="0.2">
      <c r="A237" s="18" t="s">
        <v>589</v>
      </c>
      <c r="B237" s="15" t="s">
        <v>128</v>
      </c>
      <c r="C237" s="15" t="s">
        <v>156</v>
      </c>
      <c r="D237" s="15" t="s">
        <v>590</v>
      </c>
      <c r="E237" s="15"/>
      <c r="F237" s="16">
        <f>F238</f>
        <v>18888</v>
      </c>
      <c r="G237" s="16">
        <f>G238</f>
        <v>19849</v>
      </c>
    </row>
    <row r="238" spans="1:7" ht="24" x14ac:dyDescent="0.2">
      <c r="A238" s="18" t="s">
        <v>86</v>
      </c>
      <c r="B238" s="15" t="s">
        <v>128</v>
      </c>
      <c r="C238" s="15" t="s">
        <v>156</v>
      </c>
      <c r="D238" s="15" t="s">
        <v>590</v>
      </c>
      <c r="E238" s="15" t="s">
        <v>87</v>
      </c>
      <c r="F238" s="16">
        <v>18888</v>
      </c>
      <c r="G238" s="16">
        <v>19849</v>
      </c>
    </row>
    <row r="239" spans="1:7" ht="24.75" hidden="1" customHeight="1" x14ac:dyDescent="0.2">
      <c r="A239" s="19" t="s">
        <v>194</v>
      </c>
      <c r="B239" s="15" t="s">
        <v>128</v>
      </c>
      <c r="C239" s="15" t="s">
        <v>156</v>
      </c>
      <c r="D239" s="15" t="s">
        <v>195</v>
      </c>
      <c r="E239" s="15"/>
      <c r="F239" s="16">
        <f>F240</f>
        <v>0</v>
      </c>
      <c r="G239" s="16">
        <f>G240</f>
        <v>0</v>
      </c>
    </row>
    <row r="240" spans="1:7" ht="36" hidden="1" x14ac:dyDescent="0.2">
      <c r="A240" s="18" t="s">
        <v>509</v>
      </c>
      <c r="B240" s="15" t="s">
        <v>128</v>
      </c>
      <c r="C240" s="15" t="s">
        <v>156</v>
      </c>
      <c r="D240" s="15" t="s">
        <v>196</v>
      </c>
      <c r="E240" s="15"/>
      <c r="F240" s="16">
        <f>F242+F241+F245</f>
        <v>0</v>
      </c>
      <c r="G240" s="16">
        <f>G242+G241+G245</f>
        <v>0</v>
      </c>
    </row>
    <row r="241" spans="1:7" ht="24" hidden="1" x14ac:dyDescent="0.2">
      <c r="A241" s="18" t="s">
        <v>21</v>
      </c>
      <c r="B241" s="15" t="s">
        <v>128</v>
      </c>
      <c r="C241" s="15" t="s">
        <v>156</v>
      </c>
      <c r="D241" s="15" t="s">
        <v>196</v>
      </c>
      <c r="E241" s="15" t="s">
        <v>22</v>
      </c>
      <c r="F241" s="16"/>
      <c r="G241" s="16"/>
    </row>
    <row r="242" spans="1:7" ht="24" hidden="1" x14ac:dyDescent="0.2">
      <c r="A242" s="18" t="s">
        <v>149</v>
      </c>
      <c r="B242" s="15" t="s">
        <v>128</v>
      </c>
      <c r="C242" s="15" t="s">
        <v>156</v>
      </c>
      <c r="D242" s="15" t="s">
        <v>196</v>
      </c>
      <c r="E242" s="15" t="s">
        <v>150</v>
      </c>
      <c r="F242" s="16"/>
      <c r="G242" s="16"/>
    </row>
    <row r="243" spans="1:7" ht="36" hidden="1" x14ac:dyDescent="0.2">
      <c r="A243" s="18" t="s">
        <v>197</v>
      </c>
      <c r="B243" s="15" t="s">
        <v>128</v>
      </c>
      <c r="C243" s="15" t="s">
        <v>156</v>
      </c>
      <c r="D243" s="15" t="s">
        <v>196</v>
      </c>
      <c r="E243" s="15" t="s">
        <v>150</v>
      </c>
      <c r="F243" s="16"/>
      <c r="G243" s="16"/>
    </row>
    <row r="244" spans="1:7" ht="14.25" hidden="1" customHeight="1" x14ac:dyDescent="0.2">
      <c r="A244" s="18" t="s">
        <v>163</v>
      </c>
      <c r="B244" s="15" t="s">
        <v>128</v>
      </c>
      <c r="C244" s="15" t="s">
        <v>156</v>
      </c>
      <c r="D244" s="15" t="s">
        <v>196</v>
      </c>
      <c r="E244" s="15" t="s">
        <v>150</v>
      </c>
      <c r="F244" s="16"/>
      <c r="G244" s="16"/>
    </row>
    <row r="245" spans="1:7" ht="14.25" hidden="1" customHeight="1" x14ac:dyDescent="0.2">
      <c r="A245" s="18" t="s">
        <v>23</v>
      </c>
      <c r="B245" s="15" t="s">
        <v>128</v>
      </c>
      <c r="C245" s="15" t="s">
        <v>156</v>
      </c>
      <c r="D245" s="15" t="s">
        <v>196</v>
      </c>
      <c r="E245" s="15" t="s">
        <v>24</v>
      </c>
      <c r="F245" s="16"/>
      <c r="G245" s="16"/>
    </row>
    <row r="246" spans="1:7" ht="14.25" customHeight="1" x14ac:dyDescent="0.2">
      <c r="A246" s="37" t="s">
        <v>10</v>
      </c>
      <c r="B246" s="22" t="s">
        <v>128</v>
      </c>
      <c r="C246" s="22" t="s">
        <v>156</v>
      </c>
      <c r="D246" s="22" t="s">
        <v>11</v>
      </c>
      <c r="E246" s="15"/>
      <c r="F246" s="23">
        <f t="shared" ref="F246:F247" si="13">F247</f>
        <v>12365</v>
      </c>
      <c r="G246" s="23">
        <f t="shared" ref="G246:G247" si="14">G247</f>
        <v>12365</v>
      </c>
    </row>
    <row r="247" spans="1:7" ht="14.25" customHeight="1" x14ac:dyDescent="0.2">
      <c r="A247" s="13" t="s">
        <v>10</v>
      </c>
      <c r="B247" s="15" t="s">
        <v>128</v>
      </c>
      <c r="C247" s="15" t="s">
        <v>156</v>
      </c>
      <c r="D247" s="15" t="s">
        <v>12</v>
      </c>
      <c r="E247" s="15"/>
      <c r="F247" s="16">
        <f t="shared" si="13"/>
        <v>12365</v>
      </c>
      <c r="G247" s="16">
        <f t="shared" si="14"/>
        <v>12365</v>
      </c>
    </row>
    <row r="248" spans="1:7" ht="24" x14ac:dyDescent="0.2">
      <c r="A248" s="13" t="s">
        <v>84</v>
      </c>
      <c r="B248" s="15" t="s">
        <v>128</v>
      </c>
      <c r="C248" s="15" t="s">
        <v>156</v>
      </c>
      <c r="D248" s="15" t="s">
        <v>85</v>
      </c>
      <c r="E248" s="15"/>
      <c r="F248" s="16">
        <f>F249</f>
        <v>12365</v>
      </c>
      <c r="G248" s="16">
        <f>G249</f>
        <v>12365</v>
      </c>
    </row>
    <row r="249" spans="1:7" ht="24" x14ac:dyDescent="0.2">
      <c r="A249" s="18" t="s">
        <v>86</v>
      </c>
      <c r="B249" s="15" t="s">
        <v>128</v>
      </c>
      <c r="C249" s="15" t="s">
        <v>156</v>
      </c>
      <c r="D249" s="15" t="s">
        <v>85</v>
      </c>
      <c r="E249" s="15" t="s">
        <v>87</v>
      </c>
      <c r="F249" s="16">
        <v>12365</v>
      </c>
      <c r="G249" s="16">
        <v>12365</v>
      </c>
    </row>
    <row r="250" spans="1:7" ht="14.25" customHeight="1" x14ac:dyDescent="0.2">
      <c r="A250" s="21" t="s">
        <v>198</v>
      </c>
      <c r="B250" s="22" t="s">
        <v>128</v>
      </c>
      <c r="C250" s="22" t="s">
        <v>199</v>
      </c>
      <c r="D250" s="22"/>
      <c r="E250" s="22"/>
      <c r="F250" s="23">
        <f>F251+F257</f>
        <v>605</v>
      </c>
      <c r="G250" s="23">
        <f>G251+G257</f>
        <v>605</v>
      </c>
    </row>
    <row r="251" spans="1:7" ht="14.25" customHeight="1" x14ac:dyDescent="0.2">
      <c r="A251" s="21" t="s">
        <v>10</v>
      </c>
      <c r="B251" s="22" t="s">
        <v>128</v>
      </c>
      <c r="C251" s="22" t="s">
        <v>199</v>
      </c>
      <c r="D251" s="22" t="s">
        <v>11</v>
      </c>
      <c r="E251" s="22"/>
      <c r="F251" s="23">
        <f t="shared" ref="F251:G253" si="15">F252</f>
        <v>300</v>
      </c>
      <c r="G251" s="23">
        <f t="shared" si="15"/>
        <v>300</v>
      </c>
    </row>
    <row r="252" spans="1:7" x14ac:dyDescent="0.2">
      <c r="A252" s="18" t="s">
        <v>10</v>
      </c>
      <c r="B252" s="15" t="s">
        <v>128</v>
      </c>
      <c r="C252" s="15" t="s">
        <v>199</v>
      </c>
      <c r="D252" s="15" t="s">
        <v>12</v>
      </c>
      <c r="E252" s="15"/>
      <c r="F252" s="16">
        <f t="shared" si="15"/>
        <v>300</v>
      </c>
      <c r="G252" s="16">
        <f t="shared" si="15"/>
        <v>300</v>
      </c>
    </row>
    <row r="253" spans="1:7" x14ac:dyDescent="0.2">
      <c r="A253" s="18" t="s">
        <v>200</v>
      </c>
      <c r="B253" s="15" t="s">
        <v>128</v>
      </c>
      <c r="C253" s="15" t="s">
        <v>199</v>
      </c>
      <c r="D253" s="15" t="s">
        <v>201</v>
      </c>
      <c r="E253" s="15"/>
      <c r="F253" s="16">
        <f t="shared" si="15"/>
        <v>300</v>
      </c>
      <c r="G253" s="16">
        <f t="shared" si="15"/>
        <v>300</v>
      </c>
    </row>
    <row r="254" spans="1:7" ht="24" x14ac:dyDescent="0.2">
      <c r="A254" s="18" t="s">
        <v>21</v>
      </c>
      <c r="B254" s="15" t="s">
        <v>128</v>
      </c>
      <c r="C254" s="15" t="s">
        <v>199</v>
      </c>
      <c r="D254" s="15" t="s">
        <v>201</v>
      </c>
      <c r="E254" s="15" t="s">
        <v>22</v>
      </c>
      <c r="F254" s="16">
        <v>300</v>
      </c>
      <c r="G254" s="16">
        <v>300</v>
      </c>
    </row>
    <row r="255" spans="1:7" ht="12.75" hidden="1" customHeight="1" x14ac:dyDescent="0.2">
      <c r="A255" s="18" t="s">
        <v>202</v>
      </c>
      <c r="B255" s="15" t="s">
        <v>128</v>
      </c>
      <c r="C255" s="15" t="s">
        <v>199</v>
      </c>
      <c r="D255" s="15" t="s">
        <v>203</v>
      </c>
      <c r="E255" s="15"/>
      <c r="F255" s="16">
        <f>F256</f>
        <v>0</v>
      </c>
      <c r="G255" s="16">
        <f>G256</f>
        <v>0</v>
      </c>
    </row>
    <row r="256" spans="1:7" ht="24" hidden="1" x14ac:dyDescent="0.2">
      <c r="A256" s="18" t="s">
        <v>204</v>
      </c>
      <c r="B256" s="15" t="s">
        <v>128</v>
      </c>
      <c r="C256" s="15" t="s">
        <v>199</v>
      </c>
      <c r="D256" s="15" t="s">
        <v>203</v>
      </c>
      <c r="E256" s="15" t="s">
        <v>22</v>
      </c>
      <c r="F256" s="16">
        <v>0</v>
      </c>
      <c r="G256" s="16">
        <v>0</v>
      </c>
    </row>
    <row r="257" spans="1:7" ht="52.5" customHeight="1" x14ac:dyDescent="0.2">
      <c r="A257" s="21" t="s">
        <v>205</v>
      </c>
      <c r="B257" s="22" t="s">
        <v>128</v>
      </c>
      <c r="C257" s="22" t="s">
        <v>199</v>
      </c>
      <c r="D257" s="22" t="s">
        <v>206</v>
      </c>
      <c r="E257" s="22"/>
      <c r="F257" s="23">
        <f>F258+F261</f>
        <v>305</v>
      </c>
      <c r="G257" s="23">
        <f>G258+G261</f>
        <v>305</v>
      </c>
    </row>
    <row r="258" spans="1:7" x14ac:dyDescent="0.2">
      <c r="A258" s="19" t="s">
        <v>207</v>
      </c>
      <c r="B258" s="15" t="s">
        <v>128</v>
      </c>
      <c r="C258" s="15" t="s">
        <v>199</v>
      </c>
      <c r="D258" s="15" t="s">
        <v>208</v>
      </c>
      <c r="E258" s="15"/>
      <c r="F258" s="16">
        <f>F259</f>
        <v>295</v>
      </c>
      <c r="G258" s="16">
        <f>G259</f>
        <v>295</v>
      </c>
    </row>
    <row r="259" spans="1:7" ht="77.25" customHeight="1" x14ac:dyDescent="0.2">
      <c r="A259" s="18" t="s">
        <v>209</v>
      </c>
      <c r="B259" s="15" t="s">
        <v>128</v>
      </c>
      <c r="C259" s="15" t="s">
        <v>199</v>
      </c>
      <c r="D259" s="15" t="s">
        <v>210</v>
      </c>
      <c r="E259" s="15"/>
      <c r="F259" s="16">
        <f>F260</f>
        <v>295</v>
      </c>
      <c r="G259" s="16">
        <f>G260</f>
        <v>295</v>
      </c>
    </row>
    <row r="260" spans="1:7" ht="16.5" customHeight="1" x14ac:dyDescent="0.2">
      <c r="A260" s="18" t="s">
        <v>23</v>
      </c>
      <c r="B260" s="15" t="s">
        <v>128</v>
      </c>
      <c r="C260" s="15" t="s">
        <v>199</v>
      </c>
      <c r="D260" s="15" t="s">
        <v>210</v>
      </c>
      <c r="E260" s="15" t="s">
        <v>24</v>
      </c>
      <c r="F260" s="16">
        <v>295</v>
      </c>
      <c r="G260" s="16">
        <f>296-1</f>
        <v>295</v>
      </c>
    </row>
    <row r="261" spans="1:7" ht="15" customHeight="1" x14ac:dyDescent="0.2">
      <c r="A261" s="19" t="s">
        <v>211</v>
      </c>
      <c r="B261" s="15" t="s">
        <v>128</v>
      </c>
      <c r="C261" s="15" t="s">
        <v>199</v>
      </c>
      <c r="D261" s="15" t="s">
        <v>212</v>
      </c>
      <c r="E261" s="15"/>
      <c r="F261" s="16">
        <f>F262</f>
        <v>10</v>
      </c>
      <c r="G261" s="16">
        <f>G262</f>
        <v>10</v>
      </c>
    </row>
    <row r="262" spans="1:7" ht="36" x14ac:dyDescent="0.2">
      <c r="A262" s="18" t="s">
        <v>213</v>
      </c>
      <c r="B262" s="15" t="s">
        <v>128</v>
      </c>
      <c r="C262" s="15" t="s">
        <v>199</v>
      </c>
      <c r="D262" s="15" t="s">
        <v>214</v>
      </c>
      <c r="E262" s="15"/>
      <c r="F262" s="16">
        <f>F263</f>
        <v>10</v>
      </c>
      <c r="G262" s="16">
        <f>G263</f>
        <v>10</v>
      </c>
    </row>
    <row r="263" spans="1:7" ht="27" customHeight="1" x14ac:dyDescent="0.2">
      <c r="A263" s="18" t="s">
        <v>21</v>
      </c>
      <c r="B263" s="15" t="s">
        <v>128</v>
      </c>
      <c r="C263" s="15" t="s">
        <v>199</v>
      </c>
      <c r="D263" s="15" t="s">
        <v>214</v>
      </c>
      <c r="E263" s="15" t="s">
        <v>22</v>
      </c>
      <c r="F263" s="16">
        <v>10</v>
      </c>
      <c r="G263" s="16">
        <v>10</v>
      </c>
    </row>
    <row r="264" spans="1:7" ht="14.25" customHeight="1" x14ac:dyDescent="0.2">
      <c r="A264" s="21" t="s">
        <v>215</v>
      </c>
      <c r="B264" s="22" t="s">
        <v>216</v>
      </c>
      <c r="C264" s="22"/>
      <c r="D264" s="22"/>
      <c r="E264" s="22"/>
      <c r="F264" s="23">
        <f>F265+F278+F367+F362</f>
        <v>32774</v>
      </c>
      <c r="G264" s="23">
        <f>G265+G278+G367+G362</f>
        <v>35913</v>
      </c>
    </row>
    <row r="265" spans="1:7" ht="14.25" customHeight="1" x14ac:dyDescent="0.2">
      <c r="A265" s="21" t="s">
        <v>217</v>
      </c>
      <c r="B265" s="22" t="s">
        <v>216</v>
      </c>
      <c r="C265" s="22" t="s">
        <v>218</v>
      </c>
      <c r="D265" s="22"/>
      <c r="E265" s="22"/>
      <c r="F265" s="23">
        <f>F266+F270</f>
        <v>150</v>
      </c>
      <c r="G265" s="23">
        <f>G266+G270</f>
        <v>150</v>
      </c>
    </row>
    <row r="266" spans="1:7" ht="13.5" customHeight="1" x14ac:dyDescent="0.2">
      <c r="A266" s="21" t="s">
        <v>10</v>
      </c>
      <c r="B266" s="22" t="s">
        <v>216</v>
      </c>
      <c r="C266" s="22" t="s">
        <v>218</v>
      </c>
      <c r="D266" s="22" t="s">
        <v>11</v>
      </c>
      <c r="E266" s="22"/>
      <c r="F266" s="23">
        <f t="shared" ref="F266:G268" si="16">F267</f>
        <v>150</v>
      </c>
      <c r="G266" s="23">
        <f t="shared" si="16"/>
        <v>150</v>
      </c>
    </row>
    <row r="267" spans="1:7" ht="18" customHeight="1" x14ac:dyDescent="0.2">
      <c r="A267" s="18" t="s">
        <v>10</v>
      </c>
      <c r="B267" s="15" t="s">
        <v>216</v>
      </c>
      <c r="C267" s="15" t="s">
        <v>218</v>
      </c>
      <c r="D267" s="15" t="s">
        <v>12</v>
      </c>
      <c r="E267" s="15"/>
      <c r="F267" s="16">
        <f t="shared" si="16"/>
        <v>150</v>
      </c>
      <c r="G267" s="16">
        <f t="shared" si="16"/>
        <v>150</v>
      </c>
    </row>
    <row r="268" spans="1:7" ht="27" customHeight="1" x14ac:dyDescent="0.2">
      <c r="A268" s="18" t="s">
        <v>219</v>
      </c>
      <c r="B268" s="15" t="s">
        <v>216</v>
      </c>
      <c r="C268" s="15" t="s">
        <v>218</v>
      </c>
      <c r="D268" s="15" t="s">
        <v>220</v>
      </c>
      <c r="E268" s="15"/>
      <c r="F268" s="16">
        <f t="shared" si="16"/>
        <v>150</v>
      </c>
      <c r="G268" s="16">
        <f t="shared" si="16"/>
        <v>150</v>
      </c>
    </row>
    <row r="269" spans="1:7" ht="24" x14ac:dyDescent="0.2">
      <c r="A269" s="18" t="s">
        <v>21</v>
      </c>
      <c r="B269" s="15" t="s">
        <v>216</v>
      </c>
      <c r="C269" s="15" t="s">
        <v>218</v>
      </c>
      <c r="D269" s="15" t="s">
        <v>220</v>
      </c>
      <c r="E269" s="15" t="s">
        <v>22</v>
      </c>
      <c r="F269" s="16">
        <v>150</v>
      </c>
      <c r="G269" s="16">
        <v>150</v>
      </c>
    </row>
    <row r="270" spans="1:7" ht="60" hidden="1" x14ac:dyDescent="0.2">
      <c r="A270" s="21" t="s">
        <v>221</v>
      </c>
      <c r="B270" s="22" t="s">
        <v>216</v>
      </c>
      <c r="C270" s="22" t="s">
        <v>218</v>
      </c>
      <c r="D270" s="22" t="s">
        <v>222</v>
      </c>
      <c r="E270" s="22"/>
      <c r="F270" s="23">
        <f>F271</f>
        <v>0</v>
      </c>
      <c r="G270" s="23">
        <f>G271</f>
        <v>0</v>
      </c>
    </row>
    <row r="271" spans="1:7" ht="36" hidden="1" x14ac:dyDescent="0.2">
      <c r="A271" s="19" t="s">
        <v>223</v>
      </c>
      <c r="B271" s="15" t="s">
        <v>216</v>
      </c>
      <c r="C271" s="15" t="s">
        <v>218</v>
      </c>
      <c r="D271" s="15" t="s">
        <v>224</v>
      </c>
      <c r="E271" s="15"/>
      <c r="F271" s="16">
        <f>F274+F272+F276</f>
        <v>0</v>
      </c>
      <c r="G271" s="16">
        <f>G274+G272+G276</f>
        <v>0</v>
      </c>
    </row>
    <row r="272" spans="1:7" ht="24" hidden="1" x14ac:dyDescent="0.2">
      <c r="A272" s="18" t="s">
        <v>225</v>
      </c>
      <c r="B272" s="15" t="s">
        <v>216</v>
      </c>
      <c r="C272" s="15" t="s">
        <v>218</v>
      </c>
      <c r="D272" s="15" t="s">
        <v>226</v>
      </c>
      <c r="E272" s="15"/>
      <c r="F272" s="16">
        <f>F273</f>
        <v>0</v>
      </c>
      <c r="G272" s="16">
        <f>G273</f>
        <v>0</v>
      </c>
    </row>
    <row r="273" spans="1:7" ht="24" hidden="1" x14ac:dyDescent="0.2">
      <c r="A273" s="18" t="s">
        <v>149</v>
      </c>
      <c r="B273" s="15" t="s">
        <v>216</v>
      </c>
      <c r="C273" s="15" t="s">
        <v>218</v>
      </c>
      <c r="D273" s="15" t="s">
        <v>226</v>
      </c>
      <c r="E273" s="15" t="s">
        <v>150</v>
      </c>
      <c r="F273" s="16"/>
      <c r="G273" s="16"/>
    </row>
    <row r="274" spans="1:7" ht="24" hidden="1" x14ac:dyDescent="0.2">
      <c r="A274" s="18" t="s">
        <v>227</v>
      </c>
      <c r="B274" s="15" t="s">
        <v>216</v>
      </c>
      <c r="C274" s="15" t="s">
        <v>218</v>
      </c>
      <c r="D274" s="15" t="s">
        <v>228</v>
      </c>
      <c r="E274" s="15"/>
      <c r="F274" s="16">
        <f>F275</f>
        <v>0</v>
      </c>
      <c r="G274" s="16">
        <f>G275</f>
        <v>0</v>
      </c>
    </row>
    <row r="275" spans="1:7" ht="24" hidden="1" x14ac:dyDescent="0.2">
      <c r="A275" s="18" t="s">
        <v>149</v>
      </c>
      <c r="B275" s="15" t="s">
        <v>216</v>
      </c>
      <c r="C275" s="15" t="s">
        <v>218</v>
      </c>
      <c r="D275" s="15" t="s">
        <v>228</v>
      </c>
      <c r="E275" s="15" t="s">
        <v>150</v>
      </c>
      <c r="F275" s="16"/>
      <c r="G275" s="16"/>
    </row>
    <row r="276" spans="1:7" ht="36" hidden="1" x14ac:dyDescent="0.2">
      <c r="A276" s="18" t="s">
        <v>229</v>
      </c>
      <c r="B276" s="15" t="s">
        <v>216</v>
      </c>
      <c r="C276" s="15" t="s">
        <v>218</v>
      </c>
      <c r="D276" s="15" t="s">
        <v>230</v>
      </c>
      <c r="E276" s="15"/>
      <c r="F276" s="16">
        <f>F277</f>
        <v>0</v>
      </c>
      <c r="G276" s="16">
        <f>G277</f>
        <v>0</v>
      </c>
    </row>
    <row r="277" spans="1:7" ht="24" hidden="1" x14ac:dyDescent="0.2">
      <c r="A277" s="18" t="s">
        <v>149</v>
      </c>
      <c r="B277" s="15" t="s">
        <v>216</v>
      </c>
      <c r="C277" s="15" t="s">
        <v>218</v>
      </c>
      <c r="D277" s="15" t="s">
        <v>230</v>
      </c>
      <c r="E277" s="15" t="s">
        <v>150</v>
      </c>
      <c r="F277" s="16"/>
      <c r="G277" s="16"/>
    </row>
    <row r="278" spans="1:7" x14ac:dyDescent="0.2">
      <c r="A278" s="21" t="s">
        <v>231</v>
      </c>
      <c r="B278" s="22" t="s">
        <v>216</v>
      </c>
      <c r="C278" s="22" t="s">
        <v>232</v>
      </c>
      <c r="D278" s="22"/>
      <c r="E278" s="22"/>
      <c r="F278" s="23">
        <f>F279+F283+F358</f>
        <v>26514</v>
      </c>
      <c r="G278" s="23">
        <f>G279+G283+G358</f>
        <v>29543</v>
      </c>
    </row>
    <row r="279" spans="1:7" x14ac:dyDescent="0.2">
      <c r="A279" s="21" t="s">
        <v>10</v>
      </c>
      <c r="B279" s="22" t="s">
        <v>216</v>
      </c>
      <c r="C279" s="22" t="s">
        <v>232</v>
      </c>
      <c r="D279" s="22" t="s">
        <v>11</v>
      </c>
      <c r="E279" s="22"/>
      <c r="F279" s="23">
        <f t="shared" ref="F279:G281" si="17">F280</f>
        <v>26123</v>
      </c>
      <c r="G279" s="23">
        <f t="shared" si="17"/>
        <v>26123</v>
      </c>
    </row>
    <row r="280" spans="1:7" x14ac:dyDescent="0.2">
      <c r="A280" s="18" t="s">
        <v>10</v>
      </c>
      <c r="B280" s="15" t="s">
        <v>216</v>
      </c>
      <c r="C280" s="15" t="s">
        <v>232</v>
      </c>
      <c r="D280" s="15" t="s">
        <v>12</v>
      </c>
      <c r="E280" s="15"/>
      <c r="F280" s="16">
        <f t="shared" si="17"/>
        <v>26123</v>
      </c>
      <c r="G280" s="16">
        <f t="shared" si="17"/>
        <v>26123</v>
      </c>
    </row>
    <row r="281" spans="1:7" ht="39" customHeight="1" x14ac:dyDescent="0.2">
      <c r="A281" s="18" t="s">
        <v>505</v>
      </c>
      <c r="B281" s="15" t="s">
        <v>216</v>
      </c>
      <c r="C281" s="15" t="s">
        <v>232</v>
      </c>
      <c r="D281" s="15" t="s">
        <v>43</v>
      </c>
      <c r="E281" s="15"/>
      <c r="F281" s="16">
        <f t="shared" si="17"/>
        <v>26123</v>
      </c>
      <c r="G281" s="16">
        <f t="shared" si="17"/>
        <v>26123</v>
      </c>
    </row>
    <row r="282" spans="1:7" x14ac:dyDescent="0.2">
      <c r="A282" s="18" t="s">
        <v>23</v>
      </c>
      <c r="B282" s="15" t="s">
        <v>216</v>
      </c>
      <c r="C282" s="15" t="s">
        <v>232</v>
      </c>
      <c r="D282" s="15" t="s">
        <v>43</v>
      </c>
      <c r="E282" s="15" t="s">
        <v>24</v>
      </c>
      <c r="F282" s="16">
        <f>29393-3270</f>
        <v>26123</v>
      </c>
      <c r="G282" s="16">
        <f>29393-3270</f>
        <v>26123</v>
      </c>
    </row>
    <row r="283" spans="1:7" ht="66" customHeight="1" x14ac:dyDescent="0.2">
      <c r="A283" s="21" t="s">
        <v>233</v>
      </c>
      <c r="B283" s="22" t="s">
        <v>216</v>
      </c>
      <c r="C283" s="22" t="s">
        <v>232</v>
      </c>
      <c r="D283" s="22" t="s">
        <v>234</v>
      </c>
      <c r="E283" s="22"/>
      <c r="F283" s="23">
        <f>F284+F349</f>
        <v>391</v>
      </c>
      <c r="G283" s="23">
        <f>G284+G349</f>
        <v>3420</v>
      </c>
    </row>
    <row r="284" spans="1:7" ht="36" x14ac:dyDescent="0.2">
      <c r="A284" s="18" t="s">
        <v>235</v>
      </c>
      <c r="B284" s="15" t="s">
        <v>216</v>
      </c>
      <c r="C284" s="15" t="s">
        <v>232</v>
      </c>
      <c r="D284" s="15" t="s">
        <v>236</v>
      </c>
      <c r="E284" s="15"/>
      <c r="F284" s="16">
        <f>F285+F290+F335</f>
        <v>391</v>
      </c>
      <c r="G284" s="16">
        <f>G285+G290+G335</f>
        <v>0</v>
      </c>
    </row>
    <row r="285" spans="1:7" ht="24" x14ac:dyDescent="0.2">
      <c r="A285" s="13" t="s">
        <v>559</v>
      </c>
      <c r="B285" s="15" t="s">
        <v>216</v>
      </c>
      <c r="C285" s="15" t="s">
        <v>232</v>
      </c>
      <c r="D285" s="15" t="s">
        <v>563</v>
      </c>
      <c r="E285" s="15"/>
      <c r="F285" s="16">
        <f>F286+F288</f>
        <v>102</v>
      </c>
      <c r="G285" s="16">
        <f>G286+G288</f>
        <v>0</v>
      </c>
    </row>
    <row r="286" spans="1:7" x14ac:dyDescent="0.2">
      <c r="A286" s="13" t="s">
        <v>560</v>
      </c>
      <c r="B286" s="15" t="s">
        <v>216</v>
      </c>
      <c r="C286" s="15" t="s">
        <v>232</v>
      </c>
      <c r="D286" s="15" t="s">
        <v>564</v>
      </c>
      <c r="E286" s="15"/>
      <c r="F286" s="16">
        <f>F287</f>
        <v>42</v>
      </c>
      <c r="G286" s="16">
        <f>G287</f>
        <v>0</v>
      </c>
    </row>
    <row r="287" spans="1:7" x14ac:dyDescent="0.2">
      <c r="A287" s="13" t="s">
        <v>561</v>
      </c>
      <c r="B287" s="15" t="s">
        <v>216</v>
      </c>
      <c r="C287" s="15" t="s">
        <v>232</v>
      </c>
      <c r="D287" s="15" t="s">
        <v>564</v>
      </c>
      <c r="E287" s="15" t="s">
        <v>99</v>
      </c>
      <c r="F287" s="16">
        <v>42</v>
      </c>
      <c r="G287" s="16"/>
    </row>
    <row r="288" spans="1:7" ht="24" x14ac:dyDescent="0.2">
      <c r="A288" s="13" t="s">
        <v>562</v>
      </c>
      <c r="B288" s="15" t="s">
        <v>216</v>
      </c>
      <c r="C288" s="15" t="s">
        <v>232</v>
      </c>
      <c r="D288" s="15" t="s">
        <v>575</v>
      </c>
      <c r="E288" s="15"/>
      <c r="F288" s="16">
        <f>F289</f>
        <v>60</v>
      </c>
      <c r="G288" s="16">
        <f>G289</f>
        <v>0</v>
      </c>
    </row>
    <row r="289" spans="1:7" x14ac:dyDescent="0.2">
      <c r="A289" s="13" t="s">
        <v>561</v>
      </c>
      <c r="B289" s="15" t="s">
        <v>216</v>
      </c>
      <c r="C289" s="15" t="s">
        <v>232</v>
      </c>
      <c r="D289" s="15" t="s">
        <v>575</v>
      </c>
      <c r="E289" s="15" t="s">
        <v>99</v>
      </c>
      <c r="F289" s="16">
        <v>60</v>
      </c>
      <c r="G289" s="16"/>
    </row>
    <row r="290" spans="1:7" ht="24" x14ac:dyDescent="0.2">
      <c r="A290" s="19" t="s">
        <v>237</v>
      </c>
      <c r="B290" s="15" t="s">
        <v>216</v>
      </c>
      <c r="C290" s="15" t="s">
        <v>232</v>
      </c>
      <c r="D290" s="15" t="s">
        <v>238</v>
      </c>
      <c r="E290" s="15"/>
      <c r="F290" s="16">
        <f>F301+F331+F333+F291+F293+F295+F297+F299</f>
        <v>94</v>
      </c>
      <c r="G290" s="16">
        <f>G301+G331+G333+G291+G293+G295+G297+G299</f>
        <v>0</v>
      </c>
    </row>
    <row r="291" spans="1:7" ht="24" x14ac:dyDescent="0.2">
      <c r="A291" s="13" t="s">
        <v>565</v>
      </c>
      <c r="B291" s="15" t="s">
        <v>216</v>
      </c>
      <c r="C291" s="15" t="s">
        <v>232</v>
      </c>
      <c r="D291" s="15" t="s">
        <v>576</v>
      </c>
      <c r="E291" s="15"/>
      <c r="F291" s="16">
        <f>F292</f>
        <v>3</v>
      </c>
      <c r="G291" s="16">
        <f>G292</f>
        <v>0</v>
      </c>
    </row>
    <row r="292" spans="1:7" x14ac:dyDescent="0.2">
      <c r="A292" s="13" t="s">
        <v>561</v>
      </c>
      <c r="B292" s="15" t="s">
        <v>216</v>
      </c>
      <c r="C292" s="15" t="s">
        <v>232</v>
      </c>
      <c r="D292" s="15" t="s">
        <v>576</v>
      </c>
      <c r="E292" s="15" t="s">
        <v>99</v>
      </c>
      <c r="F292" s="16">
        <v>3</v>
      </c>
      <c r="G292" s="16"/>
    </row>
    <row r="293" spans="1:7" ht="24" x14ac:dyDescent="0.2">
      <c r="A293" s="13" t="s">
        <v>566</v>
      </c>
      <c r="B293" s="15" t="s">
        <v>216</v>
      </c>
      <c r="C293" s="15" t="s">
        <v>232</v>
      </c>
      <c r="D293" s="15" t="s">
        <v>577</v>
      </c>
      <c r="E293" s="15"/>
      <c r="F293" s="16">
        <f>F294</f>
        <v>20</v>
      </c>
      <c r="G293" s="16">
        <f>G294</f>
        <v>0</v>
      </c>
    </row>
    <row r="294" spans="1:7" x14ac:dyDescent="0.2">
      <c r="A294" s="13" t="s">
        <v>561</v>
      </c>
      <c r="B294" s="15" t="s">
        <v>216</v>
      </c>
      <c r="C294" s="15" t="s">
        <v>232</v>
      </c>
      <c r="D294" s="15" t="s">
        <v>577</v>
      </c>
      <c r="E294" s="15" t="s">
        <v>99</v>
      </c>
      <c r="F294" s="16">
        <v>20</v>
      </c>
      <c r="G294" s="16"/>
    </row>
    <row r="295" spans="1:7" x14ac:dyDescent="0.2">
      <c r="A295" s="13" t="s">
        <v>567</v>
      </c>
      <c r="B295" s="15" t="s">
        <v>216</v>
      </c>
      <c r="C295" s="15" t="s">
        <v>232</v>
      </c>
      <c r="D295" s="15" t="s">
        <v>570</v>
      </c>
      <c r="E295" s="15"/>
      <c r="F295" s="16">
        <f>F296</f>
        <v>50</v>
      </c>
      <c r="G295" s="16">
        <f>G296</f>
        <v>0</v>
      </c>
    </row>
    <row r="296" spans="1:7" x14ac:dyDescent="0.2">
      <c r="A296" s="13" t="s">
        <v>561</v>
      </c>
      <c r="B296" s="15" t="s">
        <v>216</v>
      </c>
      <c r="C296" s="15" t="s">
        <v>232</v>
      </c>
      <c r="D296" s="15" t="s">
        <v>570</v>
      </c>
      <c r="E296" s="15" t="s">
        <v>99</v>
      </c>
      <c r="F296" s="16">
        <v>50</v>
      </c>
      <c r="G296" s="16"/>
    </row>
    <row r="297" spans="1:7" ht="36" x14ac:dyDescent="0.2">
      <c r="A297" s="13" t="s">
        <v>568</v>
      </c>
      <c r="B297" s="15" t="s">
        <v>216</v>
      </c>
      <c r="C297" s="15" t="s">
        <v>232</v>
      </c>
      <c r="D297" s="15" t="s">
        <v>578</v>
      </c>
      <c r="E297" s="15"/>
      <c r="F297" s="16">
        <f>F298</f>
        <v>16</v>
      </c>
      <c r="G297" s="16">
        <f>G298</f>
        <v>0</v>
      </c>
    </row>
    <row r="298" spans="1:7" x14ac:dyDescent="0.2">
      <c r="A298" s="13" t="s">
        <v>561</v>
      </c>
      <c r="B298" s="15" t="s">
        <v>216</v>
      </c>
      <c r="C298" s="15" t="s">
        <v>232</v>
      </c>
      <c r="D298" s="15" t="s">
        <v>578</v>
      </c>
      <c r="E298" s="15" t="s">
        <v>99</v>
      </c>
      <c r="F298" s="16">
        <v>16</v>
      </c>
      <c r="G298" s="16"/>
    </row>
    <row r="299" spans="1:7" ht="24" x14ac:dyDescent="0.2">
      <c r="A299" s="13" t="s">
        <v>569</v>
      </c>
      <c r="B299" s="15" t="s">
        <v>216</v>
      </c>
      <c r="C299" s="15" t="s">
        <v>232</v>
      </c>
      <c r="D299" s="15" t="s">
        <v>571</v>
      </c>
      <c r="E299" s="15"/>
      <c r="F299" s="16">
        <f>F300</f>
        <v>5</v>
      </c>
      <c r="G299" s="16">
        <f>G300</f>
        <v>0</v>
      </c>
    </row>
    <row r="300" spans="1:7" x14ac:dyDescent="0.2">
      <c r="A300" s="13" t="s">
        <v>561</v>
      </c>
      <c r="B300" s="15" t="s">
        <v>216</v>
      </c>
      <c r="C300" s="15" t="s">
        <v>232</v>
      </c>
      <c r="D300" s="15" t="s">
        <v>571</v>
      </c>
      <c r="E300" s="15" t="s">
        <v>99</v>
      </c>
      <c r="F300" s="16">
        <v>5</v>
      </c>
      <c r="G300" s="16"/>
    </row>
    <row r="301" spans="1:7" ht="24" hidden="1" x14ac:dyDescent="0.2">
      <c r="A301" s="18" t="s">
        <v>514</v>
      </c>
      <c r="B301" s="15" t="s">
        <v>216</v>
      </c>
      <c r="C301" s="15" t="s">
        <v>232</v>
      </c>
      <c r="D301" s="15" t="s">
        <v>515</v>
      </c>
      <c r="E301" s="15"/>
      <c r="F301" s="16">
        <f>F302</f>
        <v>0</v>
      </c>
      <c r="G301" s="16">
        <f>G302</f>
        <v>0</v>
      </c>
    </row>
    <row r="302" spans="1:7" hidden="1" x14ac:dyDescent="0.2">
      <c r="A302" s="18" t="s">
        <v>98</v>
      </c>
      <c r="B302" s="15" t="s">
        <v>216</v>
      </c>
      <c r="C302" s="15" t="s">
        <v>232</v>
      </c>
      <c r="D302" s="15" t="s">
        <v>515</v>
      </c>
      <c r="E302" s="15" t="s">
        <v>99</v>
      </c>
      <c r="F302" s="16">
        <f>13-13</f>
        <v>0</v>
      </c>
      <c r="G302" s="16">
        <v>0</v>
      </c>
    </row>
    <row r="303" spans="1:7" hidden="1" x14ac:dyDescent="0.2">
      <c r="A303" s="18" t="s">
        <v>239</v>
      </c>
      <c r="B303" s="15" t="s">
        <v>216</v>
      </c>
      <c r="C303" s="15" t="s">
        <v>232</v>
      </c>
      <c r="D303" s="15"/>
      <c r="E303" s="15"/>
      <c r="F303" s="16">
        <f>F304</f>
        <v>0</v>
      </c>
      <c r="G303" s="16">
        <f>G304</f>
        <v>0</v>
      </c>
    </row>
    <row r="304" spans="1:7" hidden="1" x14ac:dyDescent="0.2">
      <c r="A304" s="18" t="s">
        <v>98</v>
      </c>
      <c r="B304" s="15" t="s">
        <v>216</v>
      </c>
      <c r="C304" s="15" t="s">
        <v>232</v>
      </c>
      <c r="D304" s="15"/>
      <c r="E304" s="15" t="s">
        <v>99</v>
      </c>
      <c r="F304" s="16">
        <f>38-38</f>
        <v>0</v>
      </c>
      <c r="G304" s="16">
        <f>38-38</f>
        <v>0</v>
      </c>
    </row>
    <row r="305" spans="1:7" ht="24" hidden="1" x14ac:dyDescent="0.2">
      <c r="A305" s="18" t="s">
        <v>240</v>
      </c>
      <c r="B305" s="15" t="s">
        <v>216</v>
      </c>
      <c r="C305" s="15" t="s">
        <v>232</v>
      </c>
      <c r="D305" s="15"/>
      <c r="E305" s="15"/>
      <c r="F305" s="16">
        <f>F306</f>
        <v>0</v>
      </c>
      <c r="G305" s="16">
        <f>G306</f>
        <v>0</v>
      </c>
    </row>
    <row r="306" spans="1:7" hidden="1" x14ac:dyDescent="0.2">
      <c r="A306" s="18" t="s">
        <v>98</v>
      </c>
      <c r="B306" s="15" t="s">
        <v>216</v>
      </c>
      <c r="C306" s="15" t="s">
        <v>232</v>
      </c>
      <c r="D306" s="15"/>
      <c r="E306" s="15" t="s">
        <v>99</v>
      </c>
      <c r="F306" s="16">
        <f>8-8</f>
        <v>0</v>
      </c>
      <c r="G306" s="16">
        <f>8-8</f>
        <v>0</v>
      </c>
    </row>
    <row r="307" spans="1:7" ht="24" hidden="1" x14ac:dyDescent="0.2">
      <c r="A307" s="18" t="s">
        <v>241</v>
      </c>
      <c r="B307" s="15" t="s">
        <v>216</v>
      </c>
      <c r="C307" s="15" t="s">
        <v>232</v>
      </c>
      <c r="D307" s="15"/>
      <c r="E307" s="15"/>
      <c r="F307" s="16">
        <f>F308</f>
        <v>0</v>
      </c>
      <c r="G307" s="16">
        <f>G308</f>
        <v>0</v>
      </c>
    </row>
    <row r="308" spans="1:7" hidden="1" x14ac:dyDescent="0.2">
      <c r="A308" s="18" t="s">
        <v>98</v>
      </c>
      <c r="B308" s="15" t="s">
        <v>216</v>
      </c>
      <c r="C308" s="15" t="s">
        <v>232</v>
      </c>
      <c r="D308" s="15"/>
      <c r="E308" s="15" t="s">
        <v>99</v>
      </c>
      <c r="F308" s="16">
        <f>5-5</f>
        <v>0</v>
      </c>
      <c r="G308" s="16">
        <f>5-5</f>
        <v>0</v>
      </c>
    </row>
    <row r="309" spans="1:7" hidden="1" x14ac:dyDescent="0.2">
      <c r="A309" s="18" t="s">
        <v>242</v>
      </c>
      <c r="B309" s="15" t="s">
        <v>216</v>
      </c>
      <c r="C309" s="15" t="s">
        <v>232</v>
      </c>
      <c r="D309" s="15"/>
      <c r="E309" s="15"/>
      <c r="F309" s="16">
        <f>F310</f>
        <v>0</v>
      </c>
      <c r="G309" s="16">
        <f>G310</f>
        <v>0</v>
      </c>
    </row>
    <row r="310" spans="1:7" hidden="1" x14ac:dyDescent="0.2">
      <c r="A310" s="18" t="s">
        <v>98</v>
      </c>
      <c r="B310" s="15" t="s">
        <v>216</v>
      </c>
      <c r="C310" s="15" t="s">
        <v>232</v>
      </c>
      <c r="D310" s="15"/>
      <c r="E310" s="15" t="s">
        <v>99</v>
      </c>
      <c r="F310" s="16">
        <f>4-4</f>
        <v>0</v>
      </c>
      <c r="G310" s="16">
        <f>4-4</f>
        <v>0</v>
      </c>
    </row>
    <row r="311" spans="1:7" hidden="1" x14ac:dyDescent="0.2">
      <c r="A311" s="18" t="s">
        <v>243</v>
      </c>
      <c r="B311" s="15" t="s">
        <v>216</v>
      </c>
      <c r="C311" s="15" t="s">
        <v>232</v>
      </c>
      <c r="D311" s="15"/>
      <c r="E311" s="15"/>
      <c r="F311" s="16">
        <f>F312</f>
        <v>0</v>
      </c>
      <c r="G311" s="16">
        <f>G312</f>
        <v>0</v>
      </c>
    </row>
    <row r="312" spans="1:7" hidden="1" x14ac:dyDescent="0.2">
      <c r="A312" s="18" t="s">
        <v>98</v>
      </c>
      <c r="B312" s="15" t="s">
        <v>216</v>
      </c>
      <c r="C312" s="15" t="s">
        <v>232</v>
      </c>
      <c r="D312" s="15"/>
      <c r="E312" s="15" t="s">
        <v>99</v>
      </c>
      <c r="F312" s="16">
        <f>19-19</f>
        <v>0</v>
      </c>
      <c r="G312" s="16">
        <f>19-19</f>
        <v>0</v>
      </c>
    </row>
    <row r="313" spans="1:7" ht="36" hidden="1" x14ac:dyDescent="0.2">
      <c r="A313" s="18" t="s">
        <v>244</v>
      </c>
      <c r="B313" s="15" t="s">
        <v>216</v>
      </c>
      <c r="C313" s="15" t="s">
        <v>232</v>
      </c>
      <c r="D313" s="15"/>
      <c r="E313" s="15"/>
      <c r="F313" s="16">
        <f>F314</f>
        <v>0</v>
      </c>
      <c r="G313" s="16">
        <f>G314</f>
        <v>0</v>
      </c>
    </row>
    <row r="314" spans="1:7" hidden="1" x14ac:dyDescent="0.2">
      <c r="A314" s="18" t="s">
        <v>98</v>
      </c>
      <c r="B314" s="15" t="s">
        <v>216</v>
      </c>
      <c r="C314" s="15" t="s">
        <v>232</v>
      </c>
      <c r="D314" s="15"/>
      <c r="E314" s="15" t="s">
        <v>99</v>
      </c>
      <c r="F314" s="16">
        <f>12-12</f>
        <v>0</v>
      </c>
      <c r="G314" s="16">
        <f>12-12</f>
        <v>0</v>
      </c>
    </row>
    <row r="315" spans="1:7" hidden="1" x14ac:dyDescent="0.2">
      <c r="A315" s="18" t="s">
        <v>245</v>
      </c>
      <c r="B315" s="15" t="s">
        <v>216</v>
      </c>
      <c r="C315" s="15" t="s">
        <v>232</v>
      </c>
      <c r="D315" s="15"/>
      <c r="E315" s="15"/>
      <c r="F315" s="16">
        <f>F316</f>
        <v>0</v>
      </c>
      <c r="G315" s="16">
        <f>G316</f>
        <v>0</v>
      </c>
    </row>
    <row r="316" spans="1:7" hidden="1" x14ac:dyDescent="0.2">
      <c r="A316" s="18" t="s">
        <v>98</v>
      </c>
      <c r="B316" s="15" t="s">
        <v>216</v>
      </c>
      <c r="C316" s="15" t="s">
        <v>232</v>
      </c>
      <c r="D316" s="15"/>
      <c r="E316" s="15" t="s">
        <v>99</v>
      </c>
      <c r="F316" s="16">
        <f>3-3</f>
        <v>0</v>
      </c>
      <c r="G316" s="16">
        <f>3-3</f>
        <v>0</v>
      </c>
    </row>
    <row r="317" spans="1:7" ht="24" hidden="1" x14ac:dyDescent="0.2">
      <c r="A317" s="18" t="s">
        <v>246</v>
      </c>
      <c r="B317" s="15" t="s">
        <v>216</v>
      </c>
      <c r="C317" s="15" t="s">
        <v>232</v>
      </c>
      <c r="D317" s="15"/>
      <c r="E317" s="15"/>
      <c r="F317" s="16">
        <f>F318</f>
        <v>0</v>
      </c>
      <c r="G317" s="16">
        <f>G318</f>
        <v>0</v>
      </c>
    </row>
    <row r="318" spans="1:7" hidden="1" x14ac:dyDescent="0.2">
      <c r="A318" s="18" t="s">
        <v>98</v>
      </c>
      <c r="B318" s="15" t="s">
        <v>216</v>
      </c>
      <c r="C318" s="15" t="s">
        <v>232</v>
      </c>
      <c r="D318" s="15"/>
      <c r="E318" s="15" t="s">
        <v>99</v>
      </c>
      <c r="F318" s="16">
        <f>8-8</f>
        <v>0</v>
      </c>
      <c r="G318" s="16">
        <f>8-8</f>
        <v>0</v>
      </c>
    </row>
    <row r="319" spans="1:7" hidden="1" x14ac:dyDescent="0.2">
      <c r="A319" s="18" t="s">
        <v>247</v>
      </c>
      <c r="B319" s="15" t="s">
        <v>216</v>
      </c>
      <c r="C319" s="15" t="s">
        <v>232</v>
      </c>
      <c r="D319" s="15"/>
      <c r="E319" s="15"/>
      <c r="F319" s="16">
        <f>F320</f>
        <v>0</v>
      </c>
      <c r="G319" s="16">
        <f>G320</f>
        <v>0</v>
      </c>
    </row>
    <row r="320" spans="1:7" hidden="1" x14ac:dyDescent="0.2">
      <c r="A320" s="18" t="s">
        <v>98</v>
      </c>
      <c r="B320" s="15" t="s">
        <v>216</v>
      </c>
      <c r="C320" s="15" t="s">
        <v>232</v>
      </c>
      <c r="D320" s="15"/>
      <c r="E320" s="15" t="s">
        <v>99</v>
      </c>
      <c r="F320" s="16">
        <f>3-3</f>
        <v>0</v>
      </c>
      <c r="G320" s="16">
        <f>3-3</f>
        <v>0</v>
      </c>
    </row>
    <row r="321" spans="1:7" ht="36" hidden="1" x14ac:dyDescent="0.2">
      <c r="A321" s="18" t="s">
        <v>248</v>
      </c>
      <c r="B321" s="15" t="s">
        <v>216</v>
      </c>
      <c r="C321" s="15" t="s">
        <v>232</v>
      </c>
      <c r="D321" s="15"/>
      <c r="E321" s="15"/>
      <c r="F321" s="16">
        <f>F322</f>
        <v>0</v>
      </c>
      <c r="G321" s="16">
        <f>G322</f>
        <v>0</v>
      </c>
    </row>
    <row r="322" spans="1:7" hidden="1" x14ac:dyDescent="0.2">
      <c r="A322" s="18" t="s">
        <v>98</v>
      </c>
      <c r="B322" s="15" t="s">
        <v>216</v>
      </c>
      <c r="C322" s="15" t="s">
        <v>232</v>
      </c>
      <c r="D322" s="15"/>
      <c r="E322" s="15" t="s">
        <v>99</v>
      </c>
      <c r="F322" s="16">
        <f>1-1</f>
        <v>0</v>
      </c>
      <c r="G322" s="16">
        <f>1-1</f>
        <v>0</v>
      </c>
    </row>
    <row r="323" spans="1:7" hidden="1" x14ac:dyDescent="0.2">
      <c r="A323" s="18" t="s">
        <v>249</v>
      </c>
      <c r="B323" s="15" t="s">
        <v>216</v>
      </c>
      <c r="C323" s="15" t="s">
        <v>232</v>
      </c>
      <c r="D323" s="15"/>
      <c r="E323" s="15"/>
      <c r="F323" s="16">
        <f>F324</f>
        <v>0</v>
      </c>
      <c r="G323" s="16">
        <f>G324</f>
        <v>0</v>
      </c>
    </row>
    <row r="324" spans="1:7" hidden="1" x14ac:dyDescent="0.2">
      <c r="A324" s="18" t="s">
        <v>98</v>
      </c>
      <c r="B324" s="15" t="s">
        <v>216</v>
      </c>
      <c r="C324" s="15" t="s">
        <v>232</v>
      </c>
      <c r="D324" s="15"/>
      <c r="E324" s="15" t="s">
        <v>99</v>
      </c>
      <c r="F324" s="16">
        <f>13-13</f>
        <v>0</v>
      </c>
      <c r="G324" s="16">
        <f>13-13</f>
        <v>0</v>
      </c>
    </row>
    <row r="325" spans="1:7" ht="24" hidden="1" x14ac:dyDescent="0.2">
      <c r="A325" s="18" t="s">
        <v>250</v>
      </c>
      <c r="B325" s="15" t="s">
        <v>216</v>
      </c>
      <c r="C325" s="15" t="s">
        <v>232</v>
      </c>
      <c r="D325" s="15"/>
      <c r="E325" s="15"/>
      <c r="F325" s="16">
        <f>F326</f>
        <v>0</v>
      </c>
      <c r="G325" s="16">
        <f>G326</f>
        <v>0</v>
      </c>
    </row>
    <row r="326" spans="1:7" hidden="1" x14ac:dyDescent="0.2">
      <c r="A326" s="18" t="s">
        <v>98</v>
      </c>
      <c r="B326" s="15" t="s">
        <v>216</v>
      </c>
      <c r="C326" s="15" t="s">
        <v>232</v>
      </c>
      <c r="D326" s="15"/>
      <c r="E326" s="15" t="s">
        <v>99</v>
      </c>
      <c r="F326" s="16">
        <f>21-21</f>
        <v>0</v>
      </c>
      <c r="G326" s="16">
        <f>21-21</f>
        <v>0</v>
      </c>
    </row>
    <row r="327" spans="1:7" ht="24" hidden="1" x14ac:dyDescent="0.2">
      <c r="A327" s="18" t="s">
        <v>251</v>
      </c>
      <c r="B327" s="15" t="s">
        <v>216</v>
      </c>
      <c r="C327" s="15" t="s">
        <v>232</v>
      </c>
      <c r="D327" s="15"/>
      <c r="E327" s="15"/>
      <c r="F327" s="16">
        <f>F328</f>
        <v>0</v>
      </c>
      <c r="G327" s="16">
        <f>G328</f>
        <v>0</v>
      </c>
    </row>
    <row r="328" spans="1:7" hidden="1" x14ac:dyDescent="0.2">
      <c r="A328" s="18" t="s">
        <v>98</v>
      </c>
      <c r="B328" s="15" t="s">
        <v>216</v>
      </c>
      <c r="C328" s="15" t="s">
        <v>232</v>
      </c>
      <c r="D328" s="15"/>
      <c r="E328" s="15" t="s">
        <v>99</v>
      </c>
      <c r="F328" s="16">
        <f>6-6</f>
        <v>0</v>
      </c>
      <c r="G328" s="16">
        <f>6-6</f>
        <v>0</v>
      </c>
    </row>
    <row r="329" spans="1:7" ht="36" hidden="1" x14ac:dyDescent="0.2">
      <c r="A329" s="18" t="s">
        <v>252</v>
      </c>
      <c r="B329" s="15" t="s">
        <v>216</v>
      </c>
      <c r="C329" s="15" t="s">
        <v>232</v>
      </c>
      <c r="D329" s="15"/>
      <c r="E329" s="15"/>
      <c r="F329" s="16">
        <f>F330</f>
        <v>0</v>
      </c>
      <c r="G329" s="16">
        <f>G330</f>
        <v>0</v>
      </c>
    </row>
    <row r="330" spans="1:7" hidden="1" x14ac:dyDescent="0.2">
      <c r="A330" s="18" t="s">
        <v>98</v>
      </c>
      <c r="B330" s="15" t="s">
        <v>216</v>
      </c>
      <c r="C330" s="15" t="s">
        <v>232</v>
      </c>
      <c r="D330" s="15"/>
      <c r="E330" s="15" t="s">
        <v>99</v>
      </c>
      <c r="F330" s="16">
        <f>19-19</f>
        <v>0</v>
      </c>
      <c r="G330" s="16">
        <f>19-19</f>
        <v>0</v>
      </c>
    </row>
    <row r="331" spans="1:7" ht="24" hidden="1" customHeight="1" x14ac:dyDescent="0.2">
      <c r="A331" s="18" t="s">
        <v>516</v>
      </c>
      <c r="B331" s="15" t="s">
        <v>216</v>
      </c>
      <c r="C331" s="15" t="s">
        <v>232</v>
      </c>
      <c r="D331" s="15" t="s">
        <v>517</v>
      </c>
      <c r="E331" s="15"/>
      <c r="F331" s="16">
        <f>F332</f>
        <v>0</v>
      </c>
      <c r="G331" s="16">
        <f>G332</f>
        <v>0</v>
      </c>
    </row>
    <row r="332" spans="1:7" hidden="1" x14ac:dyDescent="0.2">
      <c r="A332" s="18" t="s">
        <v>98</v>
      </c>
      <c r="B332" s="15" t="s">
        <v>216</v>
      </c>
      <c r="C332" s="15" t="s">
        <v>232</v>
      </c>
      <c r="D332" s="15" t="s">
        <v>517</v>
      </c>
      <c r="E332" s="15" t="s">
        <v>99</v>
      </c>
      <c r="F332" s="16">
        <f>1-1</f>
        <v>0</v>
      </c>
      <c r="G332" s="16">
        <v>0</v>
      </c>
    </row>
    <row r="333" spans="1:7" ht="24" hidden="1" x14ac:dyDescent="0.2">
      <c r="A333" s="18" t="s">
        <v>518</v>
      </c>
      <c r="B333" s="15" t="s">
        <v>216</v>
      </c>
      <c r="C333" s="15" t="s">
        <v>232</v>
      </c>
      <c r="D333" s="15" t="s">
        <v>519</v>
      </c>
      <c r="E333" s="15"/>
      <c r="F333" s="16">
        <f>F334</f>
        <v>0</v>
      </c>
      <c r="G333" s="16">
        <f>G334</f>
        <v>0</v>
      </c>
    </row>
    <row r="334" spans="1:7" hidden="1" x14ac:dyDescent="0.2">
      <c r="A334" s="18" t="s">
        <v>98</v>
      </c>
      <c r="B334" s="15" t="s">
        <v>216</v>
      </c>
      <c r="C334" s="15" t="s">
        <v>232</v>
      </c>
      <c r="D334" s="15" t="s">
        <v>519</v>
      </c>
      <c r="E334" s="15" t="s">
        <v>99</v>
      </c>
      <c r="F334" s="16">
        <v>0</v>
      </c>
      <c r="G334" s="16">
        <f>100-100</f>
        <v>0</v>
      </c>
    </row>
    <row r="335" spans="1:7" ht="24" x14ac:dyDescent="0.2">
      <c r="A335" s="19" t="s">
        <v>253</v>
      </c>
      <c r="B335" s="15" t="s">
        <v>216</v>
      </c>
      <c r="C335" s="15" t="s">
        <v>232</v>
      </c>
      <c r="D335" s="15" t="s">
        <v>254</v>
      </c>
      <c r="E335" s="15"/>
      <c r="F335" s="16">
        <f>F336+F338+F343+F345+F347</f>
        <v>195</v>
      </c>
      <c r="G335" s="16">
        <f>G336+G338+G343+G345+G347</f>
        <v>0</v>
      </c>
    </row>
    <row r="336" spans="1:7" ht="24" hidden="1" x14ac:dyDescent="0.2">
      <c r="A336" s="18" t="s">
        <v>520</v>
      </c>
      <c r="B336" s="15" t="s">
        <v>216</v>
      </c>
      <c r="C336" s="15" t="s">
        <v>232</v>
      </c>
      <c r="D336" s="15" t="s">
        <v>522</v>
      </c>
      <c r="E336" s="15"/>
      <c r="F336" s="16">
        <f>F337</f>
        <v>0</v>
      </c>
      <c r="G336" s="16">
        <f>G337</f>
        <v>0</v>
      </c>
    </row>
    <row r="337" spans="1:7" hidden="1" x14ac:dyDescent="0.2">
      <c r="A337" s="18" t="s">
        <v>98</v>
      </c>
      <c r="B337" s="15" t="s">
        <v>216</v>
      </c>
      <c r="C337" s="15" t="s">
        <v>232</v>
      </c>
      <c r="D337" s="15" t="s">
        <v>522</v>
      </c>
      <c r="E337" s="15" t="s">
        <v>99</v>
      </c>
      <c r="F337" s="16">
        <f>4-4</f>
        <v>0</v>
      </c>
      <c r="G337" s="16">
        <f>20-20</f>
        <v>0</v>
      </c>
    </row>
    <row r="338" spans="1:7" hidden="1" x14ac:dyDescent="0.2">
      <c r="A338" s="18" t="s">
        <v>521</v>
      </c>
      <c r="B338" s="15" t="s">
        <v>216</v>
      </c>
      <c r="C338" s="15" t="s">
        <v>232</v>
      </c>
      <c r="D338" s="15" t="s">
        <v>523</v>
      </c>
      <c r="E338" s="15"/>
      <c r="F338" s="16">
        <f>F339</f>
        <v>0</v>
      </c>
      <c r="G338" s="16">
        <f>G339</f>
        <v>0</v>
      </c>
    </row>
    <row r="339" spans="1:7" hidden="1" x14ac:dyDescent="0.2">
      <c r="A339" s="18" t="s">
        <v>98</v>
      </c>
      <c r="B339" s="15" t="s">
        <v>216</v>
      </c>
      <c r="C339" s="15" t="s">
        <v>232</v>
      </c>
      <c r="D339" s="15" t="s">
        <v>523</v>
      </c>
      <c r="E339" s="15" t="s">
        <v>99</v>
      </c>
      <c r="F339" s="16">
        <f>4-4</f>
        <v>0</v>
      </c>
      <c r="G339" s="16">
        <f>5-5</f>
        <v>0</v>
      </c>
    </row>
    <row r="340" spans="1:7" ht="24" hidden="1" x14ac:dyDescent="0.2">
      <c r="A340" s="19" t="s">
        <v>255</v>
      </c>
      <c r="B340" s="15" t="s">
        <v>216</v>
      </c>
      <c r="C340" s="15" t="s">
        <v>232</v>
      </c>
      <c r="D340" s="15" t="s">
        <v>256</v>
      </c>
      <c r="E340" s="15"/>
      <c r="F340" s="16">
        <f>F341</f>
        <v>0</v>
      </c>
      <c r="G340" s="16">
        <f>G341</f>
        <v>0</v>
      </c>
    </row>
    <row r="341" spans="1:7" ht="24" hidden="1" x14ac:dyDescent="0.2">
      <c r="A341" s="18" t="s">
        <v>257</v>
      </c>
      <c r="B341" s="15" t="s">
        <v>216</v>
      </c>
      <c r="C341" s="15" t="s">
        <v>232</v>
      </c>
      <c r="D341" s="15" t="s">
        <v>258</v>
      </c>
      <c r="E341" s="15"/>
      <c r="F341" s="16">
        <f>F342</f>
        <v>0</v>
      </c>
      <c r="G341" s="16">
        <f>G342</f>
        <v>0</v>
      </c>
    </row>
    <row r="342" spans="1:7" ht="24" hidden="1" x14ac:dyDescent="0.2">
      <c r="A342" s="18" t="s">
        <v>149</v>
      </c>
      <c r="B342" s="15" t="s">
        <v>216</v>
      </c>
      <c r="C342" s="15" t="s">
        <v>232</v>
      </c>
      <c r="D342" s="15" t="s">
        <v>258</v>
      </c>
      <c r="E342" s="15" t="s">
        <v>150</v>
      </c>
      <c r="F342" s="16"/>
      <c r="G342" s="16"/>
    </row>
    <row r="343" spans="1:7" ht="36" x14ac:dyDescent="0.2">
      <c r="A343" s="13" t="s">
        <v>572</v>
      </c>
      <c r="B343" s="15" t="s">
        <v>216</v>
      </c>
      <c r="C343" s="15" t="s">
        <v>232</v>
      </c>
      <c r="D343" s="15" t="s">
        <v>579</v>
      </c>
      <c r="E343" s="15"/>
      <c r="F343" s="16">
        <f>F344</f>
        <v>110</v>
      </c>
      <c r="G343" s="16">
        <f>G344</f>
        <v>0</v>
      </c>
    </row>
    <row r="344" spans="1:7" x14ac:dyDescent="0.2">
      <c r="A344" s="13" t="s">
        <v>561</v>
      </c>
      <c r="B344" s="15" t="s">
        <v>216</v>
      </c>
      <c r="C344" s="15" t="s">
        <v>232</v>
      </c>
      <c r="D344" s="15" t="s">
        <v>579</v>
      </c>
      <c r="E344" s="15" t="s">
        <v>99</v>
      </c>
      <c r="F344" s="16">
        <v>110</v>
      </c>
      <c r="G344" s="16"/>
    </row>
    <row r="345" spans="1:7" ht="24" x14ac:dyDescent="0.2">
      <c r="A345" s="13" t="s">
        <v>573</v>
      </c>
      <c r="B345" s="15" t="s">
        <v>216</v>
      </c>
      <c r="C345" s="15" t="s">
        <v>232</v>
      </c>
      <c r="D345" s="15" t="s">
        <v>580</v>
      </c>
      <c r="E345" s="15"/>
      <c r="F345" s="16">
        <f>F346</f>
        <v>50</v>
      </c>
      <c r="G345" s="16">
        <f>G346</f>
        <v>0</v>
      </c>
    </row>
    <row r="346" spans="1:7" x14ac:dyDescent="0.2">
      <c r="A346" s="13" t="s">
        <v>561</v>
      </c>
      <c r="B346" s="15" t="s">
        <v>216</v>
      </c>
      <c r="C346" s="15" t="s">
        <v>232</v>
      </c>
      <c r="D346" s="15" t="s">
        <v>580</v>
      </c>
      <c r="E346" s="15" t="s">
        <v>99</v>
      </c>
      <c r="F346" s="16">
        <v>50</v>
      </c>
      <c r="G346" s="16"/>
    </row>
    <row r="347" spans="1:7" x14ac:dyDescent="0.2">
      <c r="A347" s="13" t="s">
        <v>574</v>
      </c>
      <c r="B347" s="15" t="s">
        <v>216</v>
      </c>
      <c r="C347" s="15" t="s">
        <v>232</v>
      </c>
      <c r="D347" s="15" t="s">
        <v>581</v>
      </c>
      <c r="E347" s="15"/>
      <c r="F347" s="16">
        <f>F348</f>
        <v>35</v>
      </c>
      <c r="G347" s="16">
        <f>G348</f>
        <v>0</v>
      </c>
    </row>
    <row r="348" spans="1:7" x14ac:dyDescent="0.2">
      <c r="A348" s="13" t="s">
        <v>561</v>
      </c>
      <c r="B348" s="15" t="s">
        <v>216</v>
      </c>
      <c r="C348" s="15" t="s">
        <v>232</v>
      </c>
      <c r="D348" s="15" t="s">
        <v>581</v>
      </c>
      <c r="E348" s="15" t="s">
        <v>99</v>
      </c>
      <c r="F348" s="16">
        <v>35</v>
      </c>
      <c r="G348" s="16"/>
    </row>
    <row r="349" spans="1:7" ht="36" x14ac:dyDescent="0.2">
      <c r="A349" s="21" t="s">
        <v>524</v>
      </c>
      <c r="B349" s="15" t="s">
        <v>216</v>
      </c>
      <c r="C349" s="15" t="s">
        <v>232</v>
      </c>
      <c r="D349" s="15" t="s">
        <v>530</v>
      </c>
      <c r="E349" s="15"/>
      <c r="F349" s="16">
        <f>F350+F355</f>
        <v>0</v>
      </c>
      <c r="G349" s="16">
        <f>G350+G355</f>
        <v>3420</v>
      </c>
    </row>
    <row r="350" spans="1:7" ht="24" x14ac:dyDescent="0.2">
      <c r="A350" s="18" t="s">
        <v>525</v>
      </c>
      <c r="B350" s="15" t="s">
        <v>216</v>
      </c>
      <c r="C350" s="15" t="s">
        <v>232</v>
      </c>
      <c r="D350" s="15" t="s">
        <v>531</v>
      </c>
      <c r="E350" s="15"/>
      <c r="F350" s="16">
        <f>F351+F353</f>
        <v>0</v>
      </c>
      <c r="G350" s="16">
        <f>G351+G353</f>
        <v>3400</v>
      </c>
    </row>
    <row r="351" spans="1:7" ht="60" x14ac:dyDescent="0.2">
      <c r="A351" s="18" t="s">
        <v>526</v>
      </c>
      <c r="B351" s="15" t="s">
        <v>216</v>
      </c>
      <c r="C351" s="15" t="s">
        <v>232</v>
      </c>
      <c r="D351" s="15" t="s">
        <v>532</v>
      </c>
      <c r="E351" s="15"/>
      <c r="F351" s="16">
        <f>F352</f>
        <v>0</v>
      </c>
      <c r="G351" s="16">
        <f>G352</f>
        <v>2600</v>
      </c>
    </row>
    <row r="352" spans="1:7" ht="24" x14ac:dyDescent="0.2">
      <c r="A352" s="18" t="s">
        <v>21</v>
      </c>
      <c r="B352" s="15" t="s">
        <v>216</v>
      </c>
      <c r="C352" s="15" t="s">
        <v>232</v>
      </c>
      <c r="D352" s="15" t="s">
        <v>532</v>
      </c>
      <c r="E352" s="15" t="s">
        <v>22</v>
      </c>
      <c r="F352" s="16">
        <v>0</v>
      </c>
      <c r="G352" s="16">
        <v>2600</v>
      </c>
    </row>
    <row r="353" spans="1:7" ht="48" x14ac:dyDescent="0.2">
      <c r="A353" s="18" t="s">
        <v>527</v>
      </c>
      <c r="B353" s="15" t="s">
        <v>216</v>
      </c>
      <c r="C353" s="15" t="s">
        <v>232</v>
      </c>
      <c r="D353" s="15" t="s">
        <v>533</v>
      </c>
      <c r="E353" s="15"/>
      <c r="F353" s="16">
        <f>F354</f>
        <v>0</v>
      </c>
      <c r="G353" s="16">
        <f>G354</f>
        <v>800</v>
      </c>
    </row>
    <row r="354" spans="1:7" ht="24" x14ac:dyDescent="0.2">
      <c r="A354" s="18" t="s">
        <v>21</v>
      </c>
      <c r="B354" s="15" t="s">
        <v>216</v>
      </c>
      <c r="C354" s="15" t="s">
        <v>232</v>
      </c>
      <c r="D354" s="15" t="s">
        <v>533</v>
      </c>
      <c r="E354" s="15" t="s">
        <v>22</v>
      </c>
      <c r="F354" s="16">
        <v>0</v>
      </c>
      <c r="G354" s="16">
        <v>800</v>
      </c>
    </row>
    <row r="355" spans="1:7" ht="24" x14ac:dyDescent="0.2">
      <c r="A355" s="18" t="s">
        <v>528</v>
      </c>
      <c r="B355" s="15" t="s">
        <v>216</v>
      </c>
      <c r="C355" s="15" t="s">
        <v>232</v>
      </c>
      <c r="D355" s="15" t="s">
        <v>534</v>
      </c>
      <c r="E355" s="15"/>
      <c r="F355" s="16">
        <f>F356</f>
        <v>0</v>
      </c>
      <c r="G355" s="16">
        <f>G356</f>
        <v>20</v>
      </c>
    </row>
    <row r="356" spans="1:7" ht="24" x14ac:dyDescent="0.2">
      <c r="A356" s="18" t="s">
        <v>529</v>
      </c>
      <c r="B356" s="15" t="s">
        <v>216</v>
      </c>
      <c r="C356" s="15" t="s">
        <v>232</v>
      </c>
      <c r="D356" s="15" t="s">
        <v>535</v>
      </c>
      <c r="E356" s="15"/>
      <c r="F356" s="16">
        <f>F357</f>
        <v>0</v>
      </c>
      <c r="G356" s="16">
        <f>G357</f>
        <v>20</v>
      </c>
    </row>
    <row r="357" spans="1:7" ht="24" x14ac:dyDescent="0.2">
      <c r="A357" s="18" t="s">
        <v>21</v>
      </c>
      <c r="B357" s="15" t="s">
        <v>216</v>
      </c>
      <c r="C357" s="15" t="s">
        <v>232</v>
      </c>
      <c r="D357" s="15" t="s">
        <v>535</v>
      </c>
      <c r="E357" s="15" t="s">
        <v>22</v>
      </c>
      <c r="F357" s="16">
        <v>0</v>
      </c>
      <c r="G357" s="16">
        <v>20</v>
      </c>
    </row>
    <row r="358" spans="1:7" ht="36" hidden="1" x14ac:dyDescent="0.2">
      <c r="A358" s="21" t="s">
        <v>63</v>
      </c>
      <c r="B358" s="22" t="s">
        <v>216</v>
      </c>
      <c r="C358" s="22" t="s">
        <v>232</v>
      </c>
      <c r="D358" s="22" t="s">
        <v>64</v>
      </c>
      <c r="E358" s="22"/>
      <c r="F358" s="23">
        <f t="shared" ref="F358:G360" si="18">F359</f>
        <v>0</v>
      </c>
      <c r="G358" s="23">
        <f t="shared" si="18"/>
        <v>0</v>
      </c>
    </row>
    <row r="359" spans="1:7" ht="24" hidden="1" x14ac:dyDescent="0.2">
      <c r="A359" s="19" t="s">
        <v>78</v>
      </c>
      <c r="B359" s="15" t="s">
        <v>216</v>
      </c>
      <c r="C359" s="15" t="s">
        <v>232</v>
      </c>
      <c r="D359" s="15" t="s">
        <v>79</v>
      </c>
      <c r="E359" s="15"/>
      <c r="F359" s="16">
        <f t="shared" si="18"/>
        <v>0</v>
      </c>
      <c r="G359" s="16">
        <f t="shared" si="18"/>
        <v>0</v>
      </c>
    </row>
    <row r="360" spans="1:7" ht="24" hidden="1" x14ac:dyDescent="0.2">
      <c r="A360" s="18" t="s">
        <v>80</v>
      </c>
      <c r="B360" s="15" t="s">
        <v>216</v>
      </c>
      <c r="C360" s="15" t="s">
        <v>232</v>
      </c>
      <c r="D360" s="15" t="s">
        <v>81</v>
      </c>
      <c r="E360" s="15"/>
      <c r="F360" s="16">
        <f t="shared" si="18"/>
        <v>0</v>
      </c>
      <c r="G360" s="16">
        <f t="shared" si="18"/>
        <v>0</v>
      </c>
    </row>
    <row r="361" spans="1:7" hidden="1" x14ac:dyDescent="0.2">
      <c r="A361" s="18" t="s">
        <v>98</v>
      </c>
      <c r="B361" s="15" t="s">
        <v>216</v>
      </c>
      <c r="C361" s="15" t="s">
        <v>232</v>
      </c>
      <c r="D361" s="15" t="s">
        <v>81</v>
      </c>
      <c r="E361" s="15" t="s">
        <v>99</v>
      </c>
      <c r="F361" s="16"/>
      <c r="G361" s="16"/>
    </row>
    <row r="362" spans="1:7" x14ac:dyDescent="0.2">
      <c r="A362" s="21" t="s">
        <v>259</v>
      </c>
      <c r="B362" s="22" t="s">
        <v>216</v>
      </c>
      <c r="C362" s="22" t="s">
        <v>260</v>
      </c>
      <c r="D362" s="22"/>
      <c r="E362" s="22"/>
      <c r="F362" s="23">
        <f t="shared" ref="F362:G365" si="19">F363</f>
        <v>6109</v>
      </c>
      <c r="G362" s="23">
        <f t="shared" si="19"/>
        <v>6219</v>
      </c>
    </row>
    <row r="363" spans="1:7" x14ac:dyDescent="0.2">
      <c r="A363" s="21" t="s">
        <v>10</v>
      </c>
      <c r="B363" s="22" t="s">
        <v>216</v>
      </c>
      <c r="C363" s="22" t="s">
        <v>260</v>
      </c>
      <c r="D363" s="22" t="s">
        <v>11</v>
      </c>
      <c r="E363" s="22"/>
      <c r="F363" s="23">
        <f t="shared" si="19"/>
        <v>6109</v>
      </c>
      <c r="G363" s="23">
        <f t="shared" si="19"/>
        <v>6219</v>
      </c>
    </row>
    <row r="364" spans="1:7" x14ac:dyDescent="0.2">
      <c r="A364" s="18" t="s">
        <v>10</v>
      </c>
      <c r="B364" s="15" t="s">
        <v>216</v>
      </c>
      <c r="C364" s="15" t="s">
        <v>260</v>
      </c>
      <c r="D364" s="15" t="s">
        <v>12</v>
      </c>
      <c r="E364" s="15"/>
      <c r="F364" s="16">
        <f t="shared" si="19"/>
        <v>6109</v>
      </c>
      <c r="G364" s="16">
        <f t="shared" si="19"/>
        <v>6219</v>
      </c>
    </row>
    <row r="365" spans="1:7" ht="24" x14ac:dyDescent="0.2">
      <c r="A365" s="18" t="s">
        <v>261</v>
      </c>
      <c r="B365" s="15" t="s">
        <v>216</v>
      </c>
      <c r="C365" s="15" t="s">
        <v>260</v>
      </c>
      <c r="D365" s="15" t="s">
        <v>262</v>
      </c>
      <c r="E365" s="15"/>
      <c r="F365" s="16">
        <f t="shared" si="19"/>
        <v>6109</v>
      </c>
      <c r="G365" s="16">
        <f t="shared" si="19"/>
        <v>6219</v>
      </c>
    </row>
    <row r="366" spans="1:7" x14ac:dyDescent="0.2">
      <c r="A366" s="18" t="s">
        <v>98</v>
      </c>
      <c r="B366" s="15" t="s">
        <v>216</v>
      </c>
      <c r="C366" s="15" t="s">
        <v>260</v>
      </c>
      <c r="D366" s="15" t="s">
        <v>262</v>
      </c>
      <c r="E366" s="15" t="s">
        <v>99</v>
      </c>
      <c r="F366" s="16">
        <v>6109</v>
      </c>
      <c r="G366" s="16">
        <v>6219</v>
      </c>
    </row>
    <row r="367" spans="1:7" ht="24" x14ac:dyDescent="0.2">
      <c r="A367" s="21" t="s">
        <v>263</v>
      </c>
      <c r="B367" s="22" t="s">
        <v>216</v>
      </c>
      <c r="C367" s="22" t="s">
        <v>264</v>
      </c>
      <c r="D367" s="22"/>
      <c r="E367" s="22"/>
      <c r="F367" s="23">
        <f t="shared" ref="F367:G370" si="20">F368</f>
        <v>1</v>
      </c>
      <c r="G367" s="23">
        <f t="shared" si="20"/>
        <v>1</v>
      </c>
    </row>
    <row r="368" spans="1:7" x14ac:dyDescent="0.2">
      <c r="A368" s="21" t="s">
        <v>10</v>
      </c>
      <c r="B368" s="22" t="s">
        <v>216</v>
      </c>
      <c r="C368" s="22" t="s">
        <v>264</v>
      </c>
      <c r="D368" s="22" t="s">
        <v>11</v>
      </c>
      <c r="E368" s="22"/>
      <c r="F368" s="23">
        <f t="shared" si="20"/>
        <v>1</v>
      </c>
      <c r="G368" s="23">
        <f t="shared" si="20"/>
        <v>1</v>
      </c>
    </row>
    <row r="369" spans="1:7" x14ac:dyDescent="0.2">
      <c r="A369" s="18" t="s">
        <v>10</v>
      </c>
      <c r="B369" s="15" t="s">
        <v>216</v>
      </c>
      <c r="C369" s="15" t="s">
        <v>264</v>
      </c>
      <c r="D369" s="15" t="s">
        <v>12</v>
      </c>
      <c r="E369" s="15"/>
      <c r="F369" s="16">
        <f t="shared" si="20"/>
        <v>1</v>
      </c>
      <c r="G369" s="16">
        <f t="shared" si="20"/>
        <v>1</v>
      </c>
    </row>
    <row r="370" spans="1:7" s="17" customFormat="1" ht="104.25" customHeight="1" x14ac:dyDescent="0.15">
      <c r="A370" s="18" t="s">
        <v>265</v>
      </c>
      <c r="B370" s="15" t="s">
        <v>216</v>
      </c>
      <c r="C370" s="15" t="s">
        <v>264</v>
      </c>
      <c r="D370" s="15" t="s">
        <v>266</v>
      </c>
      <c r="E370" s="15"/>
      <c r="F370" s="16">
        <f t="shared" si="20"/>
        <v>1</v>
      </c>
      <c r="G370" s="16">
        <f t="shared" si="20"/>
        <v>1</v>
      </c>
    </row>
    <row r="371" spans="1:7" ht="23.25" customHeight="1" x14ac:dyDescent="0.2">
      <c r="A371" s="18" t="s">
        <v>21</v>
      </c>
      <c r="B371" s="15" t="s">
        <v>216</v>
      </c>
      <c r="C371" s="15" t="s">
        <v>264</v>
      </c>
      <c r="D371" s="15" t="s">
        <v>266</v>
      </c>
      <c r="E371" s="15" t="s">
        <v>22</v>
      </c>
      <c r="F371" s="16">
        <v>1</v>
      </c>
      <c r="G371" s="16">
        <v>1</v>
      </c>
    </row>
    <row r="372" spans="1:7" x14ac:dyDescent="0.2">
      <c r="A372" s="21" t="s">
        <v>267</v>
      </c>
      <c r="B372" s="22" t="s">
        <v>268</v>
      </c>
      <c r="C372" s="22"/>
      <c r="D372" s="22"/>
      <c r="E372" s="22"/>
      <c r="F372" s="23">
        <f>F373+F396+F448+F467+F478+F500</f>
        <v>529422</v>
      </c>
      <c r="G372" s="23">
        <f>G373+G396+G448+G467+G478+G500</f>
        <v>542636</v>
      </c>
    </row>
    <row r="373" spans="1:7" x14ac:dyDescent="0.2">
      <c r="A373" s="21" t="s">
        <v>269</v>
      </c>
      <c r="B373" s="22" t="s">
        <v>268</v>
      </c>
      <c r="C373" s="22" t="s">
        <v>270</v>
      </c>
      <c r="D373" s="22"/>
      <c r="E373" s="22"/>
      <c r="F373" s="23">
        <f>F374+F392</f>
        <v>124489</v>
      </c>
      <c r="G373" s="23">
        <f>G374+G392</f>
        <v>125069</v>
      </c>
    </row>
    <row r="374" spans="1:7" ht="24" x14ac:dyDescent="0.2">
      <c r="A374" s="21" t="s">
        <v>51</v>
      </c>
      <c r="B374" s="22" t="s">
        <v>268</v>
      </c>
      <c r="C374" s="22" t="s">
        <v>270</v>
      </c>
      <c r="D374" s="22" t="s">
        <v>52</v>
      </c>
      <c r="E374" s="22"/>
      <c r="F374" s="23">
        <f>F375+F386</f>
        <v>124299</v>
      </c>
      <c r="G374" s="23">
        <f>G375+G386</f>
        <v>124879</v>
      </c>
    </row>
    <row r="375" spans="1:7" ht="24.75" customHeight="1" x14ac:dyDescent="0.2">
      <c r="A375" s="18" t="s">
        <v>271</v>
      </c>
      <c r="B375" s="15" t="s">
        <v>268</v>
      </c>
      <c r="C375" s="15" t="s">
        <v>270</v>
      </c>
      <c r="D375" s="15" t="s">
        <v>272</v>
      </c>
      <c r="E375" s="15"/>
      <c r="F375" s="16">
        <f>F376+F379+F389</f>
        <v>124249</v>
      </c>
      <c r="G375" s="16">
        <f>G376+G379+G389</f>
        <v>124829</v>
      </c>
    </row>
    <row r="376" spans="1:7" ht="19.5" hidden="1" customHeight="1" x14ac:dyDescent="0.2">
      <c r="A376" s="19" t="s">
        <v>273</v>
      </c>
      <c r="B376" s="15" t="s">
        <v>268</v>
      </c>
      <c r="C376" s="15" t="s">
        <v>270</v>
      </c>
      <c r="D376" s="15" t="s">
        <v>274</v>
      </c>
      <c r="E376" s="15"/>
      <c r="F376" s="16">
        <f>F377</f>
        <v>0</v>
      </c>
      <c r="G376" s="16">
        <f>G377</f>
        <v>0</v>
      </c>
    </row>
    <row r="377" spans="1:7" ht="25.5" hidden="1" customHeight="1" x14ac:dyDescent="0.2">
      <c r="A377" s="18" t="s">
        <v>275</v>
      </c>
      <c r="B377" s="15" t="s">
        <v>268</v>
      </c>
      <c r="C377" s="15" t="s">
        <v>270</v>
      </c>
      <c r="D377" s="15" t="s">
        <v>276</v>
      </c>
      <c r="E377" s="15"/>
      <c r="F377" s="16">
        <f>F378</f>
        <v>0</v>
      </c>
      <c r="G377" s="16">
        <f>G378</f>
        <v>0</v>
      </c>
    </row>
    <row r="378" spans="1:7" ht="32.25" hidden="1" customHeight="1" x14ac:dyDescent="0.2">
      <c r="A378" s="18" t="s">
        <v>149</v>
      </c>
      <c r="B378" s="15" t="s">
        <v>268</v>
      </c>
      <c r="C378" s="15" t="s">
        <v>270</v>
      </c>
      <c r="D378" s="15" t="s">
        <v>276</v>
      </c>
      <c r="E378" s="15" t="s">
        <v>150</v>
      </c>
      <c r="F378" s="16"/>
      <c r="G378" s="16"/>
    </row>
    <row r="379" spans="1:7" ht="52.5" customHeight="1" x14ac:dyDescent="0.2">
      <c r="A379" s="19" t="s">
        <v>277</v>
      </c>
      <c r="B379" s="15" t="s">
        <v>268</v>
      </c>
      <c r="C379" s="15" t="s">
        <v>270</v>
      </c>
      <c r="D379" s="15" t="s">
        <v>278</v>
      </c>
      <c r="E379" s="15"/>
      <c r="F379" s="16">
        <f>F380+F382+F384</f>
        <v>124249</v>
      </c>
      <c r="G379" s="16">
        <f>G380+G382+G384</f>
        <v>124829</v>
      </c>
    </row>
    <row r="380" spans="1:7" ht="28.5" customHeight="1" x14ac:dyDescent="0.2">
      <c r="A380" s="18" t="s">
        <v>279</v>
      </c>
      <c r="B380" s="15" t="s">
        <v>268</v>
      </c>
      <c r="C380" s="15" t="s">
        <v>270</v>
      </c>
      <c r="D380" s="15" t="s">
        <v>280</v>
      </c>
      <c r="E380" s="15"/>
      <c r="F380" s="16">
        <f>F381</f>
        <v>44879</v>
      </c>
      <c r="G380" s="16">
        <f>G381</f>
        <v>44879</v>
      </c>
    </row>
    <row r="381" spans="1:7" ht="24" customHeight="1" x14ac:dyDescent="0.2">
      <c r="A381" s="18" t="s">
        <v>86</v>
      </c>
      <c r="B381" s="15" t="s">
        <v>268</v>
      </c>
      <c r="C381" s="15" t="s">
        <v>270</v>
      </c>
      <c r="D381" s="15" t="s">
        <v>280</v>
      </c>
      <c r="E381" s="15" t="s">
        <v>87</v>
      </c>
      <c r="F381" s="16">
        <f>44840+39</f>
        <v>44879</v>
      </c>
      <c r="G381" s="16">
        <f>44840+39</f>
        <v>44879</v>
      </c>
    </row>
    <row r="382" spans="1:7" ht="24" x14ac:dyDescent="0.2">
      <c r="A382" s="18" t="s">
        <v>84</v>
      </c>
      <c r="B382" s="15" t="s">
        <v>268</v>
      </c>
      <c r="C382" s="15" t="s">
        <v>270</v>
      </c>
      <c r="D382" s="15" t="s">
        <v>281</v>
      </c>
      <c r="E382" s="15"/>
      <c r="F382" s="16">
        <f>F383</f>
        <v>37222</v>
      </c>
      <c r="G382" s="16">
        <f>G383</f>
        <v>37724</v>
      </c>
    </row>
    <row r="383" spans="1:7" ht="24" x14ac:dyDescent="0.2">
      <c r="A383" s="18" t="s">
        <v>86</v>
      </c>
      <c r="B383" s="15" t="s">
        <v>268</v>
      </c>
      <c r="C383" s="15" t="s">
        <v>270</v>
      </c>
      <c r="D383" s="15" t="s">
        <v>281</v>
      </c>
      <c r="E383" s="15" t="s">
        <v>87</v>
      </c>
      <c r="F383" s="16">
        <v>37222</v>
      </c>
      <c r="G383" s="16">
        <v>37724</v>
      </c>
    </row>
    <row r="384" spans="1:7" ht="118.5" customHeight="1" x14ac:dyDescent="0.2">
      <c r="A384" s="18" t="s">
        <v>282</v>
      </c>
      <c r="B384" s="15" t="s">
        <v>268</v>
      </c>
      <c r="C384" s="15" t="s">
        <v>270</v>
      </c>
      <c r="D384" s="15" t="s">
        <v>283</v>
      </c>
      <c r="E384" s="15"/>
      <c r="F384" s="16">
        <f>F385</f>
        <v>42148</v>
      </c>
      <c r="G384" s="16">
        <f>G385</f>
        <v>42226</v>
      </c>
    </row>
    <row r="385" spans="1:7" ht="24" x14ac:dyDescent="0.2">
      <c r="A385" s="18" t="s">
        <v>86</v>
      </c>
      <c r="B385" s="15" t="s">
        <v>268</v>
      </c>
      <c r="C385" s="15" t="s">
        <v>270</v>
      </c>
      <c r="D385" s="15" t="s">
        <v>283</v>
      </c>
      <c r="E385" s="15" t="s">
        <v>87</v>
      </c>
      <c r="F385" s="16">
        <f>43859-1712+1</f>
        <v>42148</v>
      </c>
      <c r="G385" s="16">
        <f>44021-1795</f>
        <v>42226</v>
      </c>
    </row>
    <row r="386" spans="1:7" ht="24" x14ac:dyDescent="0.2">
      <c r="A386" s="18" t="s">
        <v>536</v>
      </c>
      <c r="B386" s="15" t="s">
        <v>268</v>
      </c>
      <c r="C386" s="15" t="s">
        <v>270</v>
      </c>
      <c r="D386" s="15" t="s">
        <v>540</v>
      </c>
      <c r="E386" s="15"/>
      <c r="F386" s="16">
        <f>F387</f>
        <v>50</v>
      </c>
      <c r="G386" s="16">
        <f>G387</f>
        <v>50</v>
      </c>
    </row>
    <row r="387" spans="1:7" x14ac:dyDescent="0.2">
      <c r="A387" s="18" t="s">
        <v>539</v>
      </c>
      <c r="B387" s="15" t="s">
        <v>268</v>
      </c>
      <c r="C387" s="15" t="s">
        <v>270</v>
      </c>
      <c r="D387" s="15" t="s">
        <v>544</v>
      </c>
      <c r="E387" s="15"/>
      <c r="F387" s="16">
        <f>F388</f>
        <v>50</v>
      </c>
      <c r="G387" s="16">
        <f>G388</f>
        <v>50</v>
      </c>
    </row>
    <row r="388" spans="1:7" ht="24" x14ac:dyDescent="0.2">
      <c r="A388" s="18" t="s">
        <v>86</v>
      </c>
      <c r="B388" s="15" t="s">
        <v>268</v>
      </c>
      <c r="C388" s="15" t="s">
        <v>270</v>
      </c>
      <c r="D388" s="15" t="s">
        <v>544</v>
      </c>
      <c r="E388" s="15" t="s">
        <v>87</v>
      </c>
      <c r="F388" s="16">
        <v>50</v>
      </c>
      <c r="G388" s="16">
        <v>50</v>
      </c>
    </row>
    <row r="389" spans="1:7" ht="36" hidden="1" x14ac:dyDescent="0.2">
      <c r="A389" s="19" t="s">
        <v>284</v>
      </c>
      <c r="B389" s="15" t="s">
        <v>268</v>
      </c>
      <c r="C389" s="15" t="s">
        <v>270</v>
      </c>
      <c r="D389" s="15" t="s">
        <v>285</v>
      </c>
      <c r="E389" s="15"/>
      <c r="F389" s="16">
        <f>F390</f>
        <v>0</v>
      </c>
      <c r="G389" s="16">
        <f>G390</f>
        <v>0</v>
      </c>
    </row>
    <row r="390" spans="1:7" ht="36" hidden="1" x14ac:dyDescent="0.2">
      <c r="A390" s="18" t="s">
        <v>169</v>
      </c>
      <c r="B390" s="15" t="s">
        <v>268</v>
      </c>
      <c r="C390" s="15" t="s">
        <v>270</v>
      </c>
      <c r="D390" s="15" t="s">
        <v>286</v>
      </c>
      <c r="E390" s="15"/>
      <c r="F390" s="16">
        <f>F391</f>
        <v>0</v>
      </c>
      <c r="G390" s="16">
        <f>G391</f>
        <v>0</v>
      </c>
    </row>
    <row r="391" spans="1:7" ht="24" hidden="1" x14ac:dyDescent="0.2">
      <c r="A391" s="18" t="s">
        <v>86</v>
      </c>
      <c r="B391" s="15" t="s">
        <v>268</v>
      </c>
      <c r="C391" s="15" t="s">
        <v>270</v>
      </c>
      <c r="D391" s="15" t="s">
        <v>286</v>
      </c>
      <c r="E391" s="15" t="s">
        <v>87</v>
      </c>
      <c r="F391" s="16"/>
      <c r="G391" s="16"/>
    </row>
    <row r="392" spans="1:7" ht="60" x14ac:dyDescent="0.2">
      <c r="A392" s="38" t="s">
        <v>287</v>
      </c>
      <c r="B392" s="22" t="s">
        <v>268</v>
      </c>
      <c r="C392" s="22" t="s">
        <v>270</v>
      </c>
      <c r="D392" s="22" t="s">
        <v>288</v>
      </c>
      <c r="E392" s="15"/>
      <c r="F392" s="23">
        <f>F393</f>
        <v>190</v>
      </c>
      <c r="G392" s="23">
        <f>G393</f>
        <v>190</v>
      </c>
    </row>
    <row r="393" spans="1:7" ht="36" x14ac:dyDescent="0.2">
      <c r="A393" s="39" t="s">
        <v>289</v>
      </c>
      <c r="B393" s="15" t="s">
        <v>268</v>
      </c>
      <c r="C393" s="15" t="s">
        <v>270</v>
      </c>
      <c r="D393" s="15" t="s">
        <v>290</v>
      </c>
      <c r="E393" s="15"/>
      <c r="F393" s="16">
        <f t="shared" ref="F393" si="21">F394</f>
        <v>190</v>
      </c>
      <c r="G393" s="16">
        <f t="shared" ref="G393" si="22">G394</f>
        <v>190</v>
      </c>
    </row>
    <row r="394" spans="1:7" ht="24" x14ac:dyDescent="0.2">
      <c r="A394" s="13" t="s">
        <v>291</v>
      </c>
      <c r="B394" s="15" t="s">
        <v>268</v>
      </c>
      <c r="C394" s="15" t="s">
        <v>270</v>
      </c>
      <c r="D394" s="15" t="s">
        <v>292</v>
      </c>
      <c r="E394" s="15"/>
      <c r="F394" s="16">
        <f>F395</f>
        <v>190</v>
      </c>
      <c r="G394" s="16">
        <f>G395</f>
        <v>190</v>
      </c>
    </row>
    <row r="395" spans="1:7" ht="24" x14ac:dyDescent="0.2">
      <c r="A395" s="18" t="s">
        <v>86</v>
      </c>
      <c r="B395" s="15" t="s">
        <v>268</v>
      </c>
      <c r="C395" s="15" t="s">
        <v>270</v>
      </c>
      <c r="D395" s="15" t="s">
        <v>292</v>
      </c>
      <c r="E395" s="15" t="s">
        <v>87</v>
      </c>
      <c r="F395" s="16">
        <v>190</v>
      </c>
      <c r="G395" s="16">
        <v>190</v>
      </c>
    </row>
    <row r="396" spans="1:7" s="17" customFormat="1" x14ac:dyDescent="0.15">
      <c r="A396" s="21" t="s">
        <v>293</v>
      </c>
      <c r="B396" s="22" t="s">
        <v>268</v>
      </c>
      <c r="C396" s="22" t="s">
        <v>294</v>
      </c>
      <c r="D396" s="22"/>
      <c r="E396" s="22"/>
      <c r="F396" s="23">
        <f>F397+F444</f>
        <v>338527</v>
      </c>
      <c r="G396" s="23">
        <f>G397+G444</f>
        <v>351084</v>
      </c>
    </row>
    <row r="397" spans="1:7" ht="24" x14ac:dyDescent="0.2">
      <c r="A397" s="21" t="s">
        <v>51</v>
      </c>
      <c r="B397" s="22" t="s">
        <v>268</v>
      </c>
      <c r="C397" s="22" t="s">
        <v>294</v>
      </c>
      <c r="D397" s="22" t="s">
        <v>52</v>
      </c>
      <c r="E397" s="22"/>
      <c r="F397" s="23">
        <f>F398+F427</f>
        <v>338349</v>
      </c>
      <c r="G397" s="23">
        <f>G398+G427</f>
        <v>350906</v>
      </c>
    </row>
    <row r="398" spans="1:7" ht="24" customHeight="1" x14ac:dyDescent="0.2">
      <c r="A398" s="18" t="s">
        <v>295</v>
      </c>
      <c r="B398" s="15" t="s">
        <v>268</v>
      </c>
      <c r="C398" s="15" t="s">
        <v>294</v>
      </c>
      <c r="D398" s="15" t="s">
        <v>272</v>
      </c>
      <c r="E398" s="15"/>
      <c r="F398" s="16">
        <f>F399+F424+F410+F419+F421</f>
        <v>314805</v>
      </c>
      <c r="G398" s="16">
        <f>G399+G424+G410+G419+G421</f>
        <v>330777</v>
      </c>
    </row>
    <row r="399" spans="1:7" ht="85.5" customHeight="1" x14ac:dyDescent="0.2">
      <c r="A399" s="19" t="s">
        <v>296</v>
      </c>
      <c r="B399" s="15" t="s">
        <v>268</v>
      </c>
      <c r="C399" s="15" t="s">
        <v>294</v>
      </c>
      <c r="D399" s="15" t="s">
        <v>297</v>
      </c>
      <c r="E399" s="15"/>
      <c r="F399" s="16">
        <f>F400+F402+F404+F406+F408</f>
        <v>313153</v>
      </c>
      <c r="G399" s="16">
        <f>G400+G402+G404+G406+G408</f>
        <v>330428</v>
      </c>
    </row>
    <row r="400" spans="1:7" ht="24" x14ac:dyDescent="0.2">
      <c r="A400" s="18" t="s">
        <v>279</v>
      </c>
      <c r="B400" s="15" t="s">
        <v>268</v>
      </c>
      <c r="C400" s="15" t="s">
        <v>294</v>
      </c>
      <c r="D400" s="15" t="s">
        <v>298</v>
      </c>
      <c r="E400" s="15"/>
      <c r="F400" s="16">
        <f>F401</f>
        <v>23001</v>
      </c>
      <c r="G400" s="16">
        <f>G401</f>
        <v>23001</v>
      </c>
    </row>
    <row r="401" spans="1:7" ht="24" x14ac:dyDescent="0.2">
      <c r="A401" s="18" t="s">
        <v>86</v>
      </c>
      <c r="B401" s="15" t="s">
        <v>268</v>
      </c>
      <c r="C401" s="15" t="s">
        <v>294</v>
      </c>
      <c r="D401" s="15" t="s">
        <v>298</v>
      </c>
      <c r="E401" s="15" t="s">
        <v>87</v>
      </c>
      <c r="F401" s="16">
        <f>21327+1674</f>
        <v>23001</v>
      </c>
      <c r="G401" s="16">
        <f>21327+1674</f>
        <v>23001</v>
      </c>
    </row>
    <row r="402" spans="1:7" ht="24" x14ac:dyDescent="0.2">
      <c r="A402" s="18" t="s">
        <v>84</v>
      </c>
      <c r="B402" s="15" t="s">
        <v>268</v>
      </c>
      <c r="C402" s="15" t="s">
        <v>294</v>
      </c>
      <c r="D402" s="15" t="s">
        <v>299</v>
      </c>
      <c r="E402" s="15"/>
      <c r="F402" s="16">
        <f>F403</f>
        <v>73514</v>
      </c>
      <c r="G402" s="16">
        <f>G403</f>
        <v>74382</v>
      </c>
    </row>
    <row r="403" spans="1:7" ht="24" x14ac:dyDescent="0.2">
      <c r="A403" s="18" t="s">
        <v>86</v>
      </c>
      <c r="B403" s="15" t="s">
        <v>268</v>
      </c>
      <c r="C403" s="15" t="s">
        <v>294</v>
      </c>
      <c r="D403" s="15" t="s">
        <v>299</v>
      </c>
      <c r="E403" s="15" t="s">
        <v>87</v>
      </c>
      <c r="F403" s="16">
        <f>75188-1674</f>
        <v>73514</v>
      </c>
      <c r="G403" s="16">
        <f>76056-1674</f>
        <v>74382</v>
      </c>
    </row>
    <row r="404" spans="1:7" ht="117" customHeight="1" x14ac:dyDescent="0.2">
      <c r="A404" s="18" t="s">
        <v>282</v>
      </c>
      <c r="B404" s="15" t="s">
        <v>268</v>
      </c>
      <c r="C404" s="15" t="s">
        <v>294</v>
      </c>
      <c r="D404" s="15" t="s">
        <v>300</v>
      </c>
      <c r="E404" s="15"/>
      <c r="F404" s="16">
        <f>F405</f>
        <v>195050</v>
      </c>
      <c r="G404" s="16">
        <f>G405</f>
        <v>208806</v>
      </c>
    </row>
    <row r="405" spans="1:7" ht="26.25" customHeight="1" x14ac:dyDescent="0.2">
      <c r="A405" s="18" t="s">
        <v>86</v>
      </c>
      <c r="B405" s="15" t="s">
        <v>268</v>
      </c>
      <c r="C405" s="15" t="s">
        <v>294</v>
      </c>
      <c r="D405" s="15" t="s">
        <v>300</v>
      </c>
      <c r="E405" s="15" t="s">
        <v>87</v>
      </c>
      <c r="F405" s="16">
        <f>195051-1</f>
        <v>195050</v>
      </c>
      <c r="G405" s="16">
        <v>208806</v>
      </c>
    </row>
    <row r="406" spans="1:7" ht="48.75" customHeight="1" x14ac:dyDescent="0.2">
      <c r="A406" s="18" t="s">
        <v>301</v>
      </c>
      <c r="B406" s="15" t="s">
        <v>268</v>
      </c>
      <c r="C406" s="15" t="s">
        <v>294</v>
      </c>
      <c r="D406" s="15" t="s">
        <v>302</v>
      </c>
      <c r="E406" s="15"/>
      <c r="F406" s="16">
        <f>F407</f>
        <v>20038</v>
      </c>
      <c r="G406" s="16">
        <f>G407</f>
        <v>22499</v>
      </c>
    </row>
    <row r="407" spans="1:7" ht="24" x14ac:dyDescent="0.2">
      <c r="A407" s="18" t="s">
        <v>86</v>
      </c>
      <c r="B407" s="15" t="s">
        <v>268</v>
      </c>
      <c r="C407" s="15" t="s">
        <v>294</v>
      </c>
      <c r="D407" s="15" t="s">
        <v>302</v>
      </c>
      <c r="E407" s="15" t="s">
        <v>87</v>
      </c>
      <c r="F407" s="16">
        <v>20038</v>
      </c>
      <c r="G407" s="16">
        <v>22499</v>
      </c>
    </row>
    <row r="408" spans="1:7" ht="77.25" customHeight="1" x14ac:dyDescent="0.2">
      <c r="A408" s="18" t="s">
        <v>303</v>
      </c>
      <c r="B408" s="15" t="s">
        <v>268</v>
      </c>
      <c r="C408" s="15" t="s">
        <v>294</v>
      </c>
      <c r="D408" s="15" t="s">
        <v>304</v>
      </c>
      <c r="E408" s="15"/>
      <c r="F408" s="16">
        <f>F409</f>
        <v>1550</v>
      </c>
      <c r="G408" s="16">
        <f>G409</f>
        <v>1740</v>
      </c>
    </row>
    <row r="409" spans="1:7" ht="24" x14ac:dyDescent="0.2">
      <c r="A409" s="18" t="s">
        <v>86</v>
      </c>
      <c r="B409" s="15" t="s">
        <v>268</v>
      </c>
      <c r="C409" s="15" t="s">
        <v>294</v>
      </c>
      <c r="D409" s="15" t="s">
        <v>304</v>
      </c>
      <c r="E409" s="15" t="s">
        <v>87</v>
      </c>
      <c r="F409" s="16">
        <v>1550</v>
      </c>
      <c r="G409" s="16">
        <v>1740</v>
      </c>
    </row>
    <row r="410" spans="1:7" ht="24" x14ac:dyDescent="0.2">
      <c r="A410" s="19" t="s">
        <v>536</v>
      </c>
      <c r="B410" s="15" t="s">
        <v>268</v>
      </c>
      <c r="C410" s="15" t="s">
        <v>294</v>
      </c>
      <c r="D410" s="15" t="s">
        <v>540</v>
      </c>
      <c r="E410" s="15"/>
      <c r="F410" s="16">
        <f>F411+F413+F415+F417</f>
        <v>300</v>
      </c>
      <c r="G410" s="16">
        <f>G411+G413+G415+G417</f>
        <v>300</v>
      </c>
    </row>
    <row r="411" spans="1:7" ht="24" x14ac:dyDescent="0.2">
      <c r="A411" s="18" t="s">
        <v>550</v>
      </c>
      <c r="B411" s="15" t="s">
        <v>268</v>
      </c>
      <c r="C411" s="15" t="s">
        <v>294</v>
      </c>
      <c r="D411" s="15" t="s">
        <v>541</v>
      </c>
      <c r="E411" s="15"/>
      <c r="F411" s="16">
        <f>F412</f>
        <v>100</v>
      </c>
      <c r="G411" s="16">
        <f>G412</f>
        <v>100</v>
      </c>
    </row>
    <row r="412" spans="1:7" ht="24" x14ac:dyDescent="0.2">
      <c r="A412" s="18" t="s">
        <v>86</v>
      </c>
      <c r="B412" s="15" t="s">
        <v>268</v>
      </c>
      <c r="C412" s="15" t="s">
        <v>294</v>
      </c>
      <c r="D412" s="15" t="s">
        <v>541</v>
      </c>
      <c r="E412" s="15" t="s">
        <v>87</v>
      </c>
      <c r="F412" s="16">
        <v>100</v>
      </c>
      <c r="G412" s="16">
        <v>100</v>
      </c>
    </row>
    <row r="413" spans="1:7" x14ac:dyDescent="0.2">
      <c r="A413" s="18" t="s">
        <v>537</v>
      </c>
      <c r="B413" s="15" t="s">
        <v>268</v>
      </c>
      <c r="C413" s="15" t="s">
        <v>294</v>
      </c>
      <c r="D413" s="15" t="s">
        <v>542</v>
      </c>
      <c r="E413" s="15"/>
      <c r="F413" s="16">
        <f>F414</f>
        <v>100</v>
      </c>
      <c r="G413" s="16">
        <f>G414</f>
        <v>100</v>
      </c>
    </row>
    <row r="414" spans="1:7" ht="24" x14ac:dyDescent="0.2">
      <c r="A414" s="18" t="s">
        <v>86</v>
      </c>
      <c r="B414" s="15" t="s">
        <v>268</v>
      </c>
      <c r="C414" s="15" t="s">
        <v>294</v>
      </c>
      <c r="D414" s="15" t="s">
        <v>542</v>
      </c>
      <c r="E414" s="15" t="s">
        <v>87</v>
      </c>
      <c r="F414" s="16">
        <v>100</v>
      </c>
      <c r="G414" s="16">
        <v>100</v>
      </c>
    </row>
    <row r="415" spans="1:7" ht="24" x14ac:dyDescent="0.2">
      <c r="A415" s="18" t="s">
        <v>538</v>
      </c>
      <c r="B415" s="15" t="s">
        <v>268</v>
      </c>
      <c r="C415" s="15" t="s">
        <v>294</v>
      </c>
      <c r="D415" s="15" t="s">
        <v>543</v>
      </c>
      <c r="E415" s="15"/>
      <c r="F415" s="16">
        <f>F416</f>
        <v>100</v>
      </c>
      <c r="G415" s="16">
        <f>G416</f>
        <v>100</v>
      </c>
    </row>
    <row r="416" spans="1:7" ht="24" x14ac:dyDescent="0.2">
      <c r="A416" s="18" t="s">
        <v>86</v>
      </c>
      <c r="B416" s="15" t="s">
        <v>268</v>
      </c>
      <c r="C416" s="15" t="s">
        <v>294</v>
      </c>
      <c r="D416" s="15" t="s">
        <v>543</v>
      </c>
      <c r="E416" s="15" t="s">
        <v>87</v>
      </c>
      <c r="F416" s="16">
        <v>100</v>
      </c>
      <c r="G416" s="16">
        <v>100</v>
      </c>
    </row>
    <row r="417" spans="1:7" hidden="1" x14ac:dyDescent="0.2">
      <c r="A417" s="18" t="s">
        <v>539</v>
      </c>
      <c r="B417" s="15" t="s">
        <v>268</v>
      </c>
      <c r="C417" s="15" t="s">
        <v>294</v>
      </c>
      <c r="D417" s="15" t="s">
        <v>544</v>
      </c>
      <c r="E417" s="15"/>
      <c r="F417" s="16">
        <f>F418</f>
        <v>0</v>
      </c>
      <c r="G417" s="16">
        <f>G418</f>
        <v>0</v>
      </c>
    </row>
    <row r="418" spans="1:7" ht="24" hidden="1" x14ac:dyDescent="0.2">
      <c r="A418" s="18" t="s">
        <v>86</v>
      </c>
      <c r="B418" s="15" t="s">
        <v>268</v>
      </c>
      <c r="C418" s="15" t="s">
        <v>294</v>
      </c>
      <c r="D418" s="15" t="s">
        <v>544</v>
      </c>
      <c r="E418" s="15" t="s">
        <v>87</v>
      </c>
      <c r="F418" s="16">
        <f>50-50</f>
        <v>0</v>
      </c>
      <c r="G418" s="16">
        <f>50-50</f>
        <v>0</v>
      </c>
    </row>
    <row r="419" spans="1:7" ht="24" hidden="1" x14ac:dyDescent="0.2">
      <c r="A419" s="18" t="s">
        <v>147</v>
      </c>
      <c r="B419" s="15" t="s">
        <v>268</v>
      </c>
      <c r="C419" s="15" t="s">
        <v>294</v>
      </c>
      <c r="D419" s="15" t="s">
        <v>305</v>
      </c>
      <c r="E419" s="15"/>
      <c r="F419" s="16">
        <f>F420</f>
        <v>0</v>
      </c>
      <c r="G419" s="16">
        <f>G420</f>
        <v>0</v>
      </c>
    </row>
    <row r="420" spans="1:7" ht="24" hidden="1" x14ac:dyDescent="0.2">
      <c r="A420" s="18" t="s">
        <v>149</v>
      </c>
      <c r="B420" s="15" t="s">
        <v>268</v>
      </c>
      <c r="C420" s="15" t="s">
        <v>294</v>
      </c>
      <c r="D420" s="15" t="s">
        <v>305</v>
      </c>
      <c r="E420" s="15" t="s">
        <v>150</v>
      </c>
      <c r="F420" s="16"/>
      <c r="G420" s="16"/>
    </row>
    <row r="421" spans="1:7" ht="24" x14ac:dyDescent="0.2">
      <c r="A421" s="18" t="s">
        <v>598</v>
      </c>
      <c r="B421" s="15" t="s">
        <v>268</v>
      </c>
      <c r="C421" s="15" t="s">
        <v>294</v>
      </c>
      <c r="D421" s="15" t="s">
        <v>600</v>
      </c>
      <c r="E421" s="15"/>
      <c r="F421" s="16">
        <f>F422</f>
        <v>49</v>
      </c>
      <c r="G421" s="16">
        <f>G422</f>
        <v>49</v>
      </c>
    </row>
    <row r="422" spans="1:7" ht="48" x14ac:dyDescent="0.2">
      <c r="A422" s="18" t="s">
        <v>599</v>
      </c>
      <c r="B422" s="15" t="s">
        <v>268</v>
      </c>
      <c r="C422" s="15" t="s">
        <v>294</v>
      </c>
      <c r="D422" s="15" t="s">
        <v>601</v>
      </c>
      <c r="E422" s="15"/>
      <c r="F422" s="16">
        <f>F423</f>
        <v>49</v>
      </c>
      <c r="G422" s="16">
        <f>G423</f>
        <v>49</v>
      </c>
    </row>
    <row r="423" spans="1:7" ht="24" x14ac:dyDescent="0.2">
      <c r="A423" s="18" t="s">
        <v>86</v>
      </c>
      <c r="B423" s="15" t="s">
        <v>268</v>
      </c>
      <c r="C423" s="15" t="s">
        <v>294</v>
      </c>
      <c r="D423" s="15" t="s">
        <v>601</v>
      </c>
      <c r="E423" s="15" t="s">
        <v>87</v>
      </c>
      <c r="F423" s="16">
        <v>49</v>
      </c>
      <c r="G423" s="16">
        <v>49</v>
      </c>
    </row>
    <row r="424" spans="1:7" ht="24" x14ac:dyDescent="0.2">
      <c r="A424" s="19" t="s">
        <v>307</v>
      </c>
      <c r="B424" s="15" t="s">
        <v>268</v>
      </c>
      <c r="C424" s="15" t="s">
        <v>294</v>
      </c>
      <c r="D424" s="15" t="s">
        <v>308</v>
      </c>
      <c r="E424" s="15"/>
      <c r="F424" s="16">
        <f>F425</f>
        <v>1303</v>
      </c>
      <c r="G424" s="16">
        <f>G425</f>
        <v>0</v>
      </c>
    </row>
    <row r="425" spans="1:7" ht="42.75" customHeight="1" x14ac:dyDescent="0.2">
      <c r="A425" s="18" t="s">
        <v>309</v>
      </c>
      <c r="B425" s="15" t="s">
        <v>268</v>
      </c>
      <c r="C425" s="15" t="s">
        <v>294</v>
      </c>
      <c r="D425" s="15" t="s">
        <v>310</v>
      </c>
      <c r="E425" s="15"/>
      <c r="F425" s="16">
        <f>F426</f>
        <v>1303</v>
      </c>
      <c r="G425" s="16">
        <f>G426</f>
        <v>0</v>
      </c>
    </row>
    <row r="426" spans="1:7" ht="24" x14ac:dyDescent="0.2">
      <c r="A426" s="18" t="s">
        <v>86</v>
      </c>
      <c r="B426" s="15" t="s">
        <v>268</v>
      </c>
      <c r="C426" s="15" t="s">
        <v>294</v>
      </c>
      <c r="D426" s="15" t="s">
        <v>310</v>
      </c>
      <c r="E426" s="15" t="s">
        <v>87</v>
      </c>
      <c r="F426" s="16">
        <f>1587-243-41</f>
        <v>1303</v>
      </c>
      <c r="G426" s="16">
        <v>0</v>
      </c>
    </row>
    <row r="427" spans="1:7" x14ac:dyDescent="0.2">
      <c r="A427" s="18" t="s">
        <v>53</v>
      </c>
      <c r="B427" s="15" t="s">
        <v>268</v>
      </c>
      <c r="C427" s="15" t="s">
        <v>294</v>
      </c>
      <c r="D427" s="15" t="s">
        <v>54</v>
      </c>
      <c r="E427" s="15"/>
      <c r="F427" s="16">
        <f>F428+F437</f>
        <v>23544</v>
      </c>
      <c r="G427" s="16">
        <f>G428+G437</f>
        <v>20129</v>
      </c>
    </row>
    <row r="428" spans="1:7" ht="24" x14ac:dyDescent="0.2">
      <c r="A428" s="19" t="s">
        <v>311</v>
      </c>
      <c r="B428" s="15" t="s">
        <v>268</v>
      </c>
      <c r="C428" s="15" t="s">
        <v>294</v>
      </c>
      <c r="D428" s="15" t="s">
        <v>312</v>
      </c>
      <c r="E428" s="15"/>
      <c r="F428" s="16">
        <f>F429+F433+F435+F431</f>
        <v>19013</v>
      </c>
      <c r="G428" s="16">
        <f>G429+G433+G435+G431</f>
        <v>20129</v>
      </c>
    </row>
    <row r="429" spans="1:7" ht="36" x14ac:dyDescent="0.2">
      <c r="A429" s="18" t="s">
        <v>313</v>
      </c>
      <c r="B429" s="15" t="s">
        <v>268</v>
      </c>
      <c r="C429" s="15" t="s">
        <v>294</v>
      </c>
      <c r="D429" s="15" t="s">
        <v>314</v>
      </c>
      <c r="E429" s="15"/>
      <c r="F429" s="16">
        <f>F430</f>
        <v>1669</v>
      </c>
      <c r="G429" s="16">
        <f>G430</f>
        <v>1669</v>
      </c>
    </row>
    <row r="430" spans="1:7" ht="24" x14ac:dyDescent="0.2">
      <c r="A430" s="18" t="s">
        <v>86</v>
      </c>
      <c r="B430" s="15" t="s">
        <v>268</v>
      </c>
      <c r="C430" s="15" t="s">
        <v>294</v>
      </c>
      <c r="D430" s="15" t="s">
        <v>314</v>
      </c>
      <c r="E430" s="15" t="s">
        <v>87</v>
      </c>
      <c r="F430" s="16">
        <v>1669</v>
      </c>
      <c r="G430" s="16">
        <v>1669</v>
      </c>
    </row>
    <row r="431" spans="1:7" ht="24" x14ac:dyDescent="0.2">
      <c r="A431" s="18" t="s">
        <v>552</v>
      </c>
      <c r="B431" s="15" t="s">
        <v>268</v>
      </c>
      <c r="C431" s="15" t="s">
        <v>294</v>
      </c>
      <c r="D431" s="15" t="s">
        <v>553</v>
      </c>
      <c r="E431" s="15"/>
      <c r="F431" s="16">
        <f>F432</f>
        <v>2083</v>
      </c>
      <c r="G431" s="16">
        <f>G432</f>
        <v>2083</v>
      </c>
    </row>
    <row r="432" spans="1:7" ht="24" x14ac:dyDescent="0.2">
      <c r="A432" s="18" t="s">
        <v>86</v>
      </c>
      <c r="B432" s="15" t="s">
        <v>268</v>
      </c>
      <c r="C432" s="15" t="s">
        <v>294</v>
      </c>
      <c r="D432" s="15" t="s">
        <v>553</v>
      </c>
      <c r="E432" s="15" t="s">
        <v>87</v>
      </c>
      <c r="F432" s="16">
        <v>2083</v>
      </c>
      <c r="G432" s="16">
        <v>2083</v>
      </c>
    </row>
    <row r="433" spans="1:7" ht="41.25" customHeight="1" x14ac:dyDescent="0.2">
      <c r="A433" s="18" t="s">
        <v>315</v>
      </c>
      <c r="B433" s="15" t="s">
        <v>268</v>
      </c>
      <c r="C433" s="15" t="s">
        <v>294</v>
      </c>
      <c r="D433" s="15" t="s">
        <v>316</v>
      </c>
      <c r="E433" s="15"/>
      <c r="F433" s="16">
        <f>F434</f>
        <v>15110</v>
      </c>
      <c r="G433" s="16">
        <f>G434</f>
        <v>16215</v>
      </c>
    </row>
    <row r="434" spans="1:7" ht="24" x14ac:dyDescent="0.2">
      <c r="A434" s="18" t="s">
        <v>86</v>
      </c>
      <c r="B434" s="15" t="s">
        <v>268</v>
      </c>
      <c r="C434" s="15" t="s">
        <v>294</v>
      </c>
      <c r="D434" s="15" t="s">
        <v>316</v>
      </c>
      <c r="E434" s="15" t="s">
        <v>87</v>
      </c>
      <c r="F434" s="16">
        <v>15110</v>
      </c>
      <c r="G434" s="16">
        <v>16215</v>
      </c>
    </row>
    <row r="435" spans="1:7" ht="64.5" customHeight="1" x14ac:dyDescent="0.2">
      <c r="A435" s="18" t="s">
        <v>317</v>
      </c>
      <c r="B435" s="15" t="s">
        <v>268</v>
      </c>
      <c r="C435" s="15" t="s">
        <v>294</v>
      </c>
      <c r="D435" s="15" t="s">
        <v>318</v>
      </c>
      <c r="E435" s="15"/>
      <c r="F435" s="16">
        <f>F436</f>
        <v>151</v>
      </c>
      <c r="G435" s="16">
        <f>G436</f>
        <v>162</v>
      </c>
    </row>
    <row r="436" spans="1:7" ht="24" x14ac:dyDescent="0.2">
      <c r="A436" s="18" t="s">
        <v>86</v>
      </c>
      <c r="B436" s="15" t="s">
        <v>268</v>
      </c>
      <c r="C436" s="15" t="s">
        <v>294</v>
      </c>
      <c r="D436" s="15" t="s">
        <v>318</v>
      </c>
      <c r="E436" s="15" t="s">
        <v>87</v>
      </c>
      <c r="F436" s="16">
        <v>151</v>
      </c>
      <c r="G436" s="16">
        <f>151+11</f>
        <v>162</v>
      </c>
    </row>
    <row r="437" spans="1:7" ht="24" x14ac:dyDescent="0.2">
      <c r="A437" s="19" t="s">
        <v>319</v>
      </c>
      <c r="B437" s="15" t="s">
        <v>268</v>
      </c>
      <c r="C437" s="15" t="s">
        <v>294</v>
      </c>
      <c r="D437" s="15" t="s">
        <v>320</v>
      </c>
      <c r="E437" s="15"/>
      <c r="F437" s="16">
        <f>F438+F442+F440</f>
        <v>4531</v>
      </c>
      <c r="G437" s="16">
        <f>G438+G442</f>
        <v>0</v>
      </c>
    </row>
    <row r="438" spans="1:7" ht="36" hidden="1" x14ac:dyDescent="0.2">
      <c r="A438" s="18" t="s">
        <v>321</v>
      </c>
      <c r="B438" s="15" t="s">
        <v>268</v>
      </c>
      <c r="C438" s="15" t="s">
        <v>294</v>
      </c>
      <c r="D438" s="15" t="s">
        <v>322</v>
      </c>
      <c r="E438" s="15"/>
      <c r="F438" s="16">
        <f>F439</f>
        <v>0</v>
      </c>
      <c r="G438" s="16">
        <f>G439</f>
        <v>0</v>
      </c>
    </row>
    <row r="439" spans="1:7" ht="24" hidden="1" x14ac:dyDescent="0.2">
      <c r="A439" s="18" t="s">
        <v>86</v>
      </c>
      <c r="B439" s="15" t="s">
        <v>268</v>
      </c>
      <c r="C439" s="15" t="s">
        <v>294</v>
      </c>
      <c r="D439" s="15" t="s">
        <v>322</v>
      </c>
      <c r="E439" s="15" t="s">
        <v>87</v>
      </c>
      <c r="F439" s="16"/>
      <c r="G439" s="16"/>
    </row>
    <row r="440" spans="1:7" ht="36" x14ac:dyDescent="0.2">
      <c r="A440" s="18" t="s">
        <v>321</v>
      </c>
      <c r="B440" s="15" t="s">
        <v>268</v>
      </c>
      <c r="C440" s="15" t="s">
        <v>294</v>
      </c>
      <c r="D440" s="15" t="s">
        <v>322</v>
      </c>
      <c r="E440" s="15"/>
      <c r="F440" s="16">
        <f>F441</f>
        <v>4531</v>
      </c>
      <c r="G440" s="16">
        <f>G441</f>
        <v>0</v>
      </c>
    </row>
    <row r="441" spans="1:7" ht="24" x14ac:dyDescent="0.2">
      <c r="A441" s="18" t="s">
        <v>86</v>
      </c>
      <c r="B441" s="15" t="s">
        <v>268</v>
      </c>
      <c r="C441" s="15" t="s">
        <v>294</v>
      </c>
      <c r="D441" s="15" t="s">
        <v>322</v>
      </c>
      <c r="E441" s="15" t="s">
        <v>87</v>
      </c>
      <c r="F441" s="16">
        <v>4531</v>
      </c>
      <c r="G441" s="16">
        <v>0</v>
      </c>
    </row>
    <row r="442" spans="1:7" ht="24" hidden="1" x14ac:dyDescent="0.2">
      <c r="A442" s="18" t="s">
        <v>545</v>
      </c>
      <c r="B442" s="15" t="s">
        <v>268</v>
      </c>
      <c r="C442" s="15" t="s">
        <v>294</v>
      </c>
      <c r="D442" s="15" t="s">
        <v>546</v>
      </c>
      <c r="E442" s="15"/>
      <c r="F442" s="16">
        <f>F443</f>
        <v>0</v>
      </c>
      <c r="G442" s="16">
        <f>G443</f>
        <v>0</v>
      </c>
    </row>
    <row r="443" spans="1:7" ht="24" hidden="1" x14ac:dyDescent="0.2">
      <c r="A443" s="18" t="s">
        <v>86</v>
      </c>
      <c r="B443" s="15" t="s">
        <v>268</v>
      </c>
      <c r="C443" s="15" t="s">
        <v>294</v>
      </c>
      <c r="D443" s="15" t="s">
        <v>546</v>
      </c>
      <c r="E443" s="15" t="s">
        <v>87</v>
      </c>
      <c r="F443" s="16">
        <v>0</v>
      </c>
      <c r="G443" s="16">
        <v>0</v>
      </c>
    </row>
    <row r="444" spans="1:7" ht="60" x14ac:dyDescent="0.2">
      <c r="A444" s="38" t="s">
        <v>287</v>
      </c>
      <c r="B444" s="22" t="s">
        <v>268</v>
      </c>
      <c r="C444" s="22" t="s">
        <v>294</v>
      </c>
      <c r="D444" s="22" t="s">
        <v>288</v>
      </c>
      <c r="E444" s="15"/>
      <c r="F444" s="23">
        <f t="shared" ref="F444" si="23">F445</f>
        <v>178</v>
      </c>
      <c r="G444" s="23">
        <f t="shared" ref="G444" si="24">G445</f>
        <v>178</v>
      </c>
    </row>
    <row r="445" spans="1:7" ht="36" x14ac:dyDescent="0.2">
      <c r="A445" s="39" t="s">
        <v>289</v>
      </c>
      <c r="B445" s="15" t="s">
        <v>268</v>
      </c>
      <c r="C445" s="15" t="s">
        <v>294</v>
      </c>
      <c r="D445" s="15" t="s">
        <v>290</v>
      </c>
      <c r="E445" s="15"/>
      <c r="F445" s="16">
        <f>F446</f>
        <v>178</v>
      </c>
      <c r="G445" s="16">
        <f>G446</f>
        <v>178</v>
      </c>
    </row>
    <row r="446" spans="1:7" ht="24" x14ac:dyDescent="0.2">
      <c r="A446" s="13" t="s">
        <v>291</v>
      </c>
      <c r="B446" s="15" t="s">
        <v>268</v>
      </c>
      <c r="C446" s="15" t="s">
        <v>294</v>
      </c>
      <c r="D446" s="15" t="s">
        <v>292</v>
      </c>
      <c r="E446" s="15"/>
      <c r="F446" s="16">
        <f>F447</f>
        <v>178</v>
      </c>
      <c r="G446" s="16">
        <f>G447</f>
        <v>178</v>
      </c>
    </row>
    <row r="447" spans="1:7" ht="24" x14ac:dyDescent="0.2">
      <c r="A447" s="18" t="s">
        <v>86</v>
      </c>
      <c r="B447" s="15" t="s">
        <v>268</v>
      </c>
      <c r="C447" s="15" t="s">
        <v>294</v>
      </c>
      <c r="D447" s="15" t="s">
        <v>292</v>
      </c>
      <c r="E447" s="15" t="s">
        <v>87</v>
      </c>
      <c r="F447" s="16">
        <v>178</v>
      </c>
      <c r="G447" s="16">
        <v>178</v>
      </c>
    </row>
    <row r="448" spans="1:7" x14ac:dyDescent="0.2">
      <c r="A448" s="21" t="s">
        <v>323</v>
      </c>
      <c r="B448" s="22" t="s">
        <v>268</v>
      </c>
      <c r="C448" s="22" t="s">
        <v>324</v>
      </c>
      <c r="D448" s="22"/>
      <c r="E448" s="22"/>
      <c r="F448" s="23">
        <f>F449+F463</f>
        <v>39393</v>
      </c>
      <c r="G448" s="23">
        <f>G449+G463</f>
        <v>39459</v>
      </c>
    </row>
    <row r="449" spans="1:7" ht="24" x14ac:dyDescent="0.2">
      <c r="A449" s="21" t="s">
        <v>51</v>
      </c>
      <c r="B449" s="22" t="s">
        <v>268</v>
      </c>
      <c r="C449" s="22" t="s">
        <v>324</v>
      </c>
      <c r="D449" s="22" t="s">
        <v>52</v>
      </c>
      <c r="E449" s="22"/>
      <c r="F449" s="23">
        <f>F450</f>
        <v>39371</v>
      </c>
      <c r="G449" s="23">
        <f>G450</f>
        <v>39437</v>
      </c>
    </row>
    <row r="450" spans="1:7" ht="24" x14ac:dyDescent="0.2">
      <c r="A450" s="18" t="s">
        <v>295</v>
      </c>
      <c r="B450" s="15" t="s">
        <v>268</v>
      </c>
      <c r="C450" s="15" t="s">
        <v>324</v>
      </c>
      <c r="D450" s="15" t="s">
        <v>272</v>
      </c>
      <c r="E450" s="15"/>
      <c r="F450" s="16">
        <f>F451+F459+F456</f>
        <v>39371</v>
      </c>
      <c r="G450" s="16">
        <f>G451+G459+G456</f>
        <v>39437</v>
      </c>
    </row>
    <row r="451" spans="1:7" ht="91.5" customHeight="1" x14ac:dyDescent="0.2">
      <c r="A451" s="19" t="s">
        <v>296</v>
      </c>
      <c r="B451" s="15" t="s">
        <v>268</v>
      </c>
      <c r="C451" s="15" t="s">
        <v>324</v>
      </c>
      <c r="D451" s="15" t="s">
        <v>297</v>
      </c>
      <c r="E451" s="15"/>
      <c r="F451" s="16">
        <f>F452+F454</f>
        <v>32009</v>
      </c>
      <c r="G451" s="16">
        <f>G452+G454</f>
        <v>31645</v>
      </c>
    </row>
    <row r="452" spans="1:7" ht="24" x14ac:dyDescent="0.2">
      <c r="A452" s="18" t="s">
        <v>84</v>
      </c>
      <c r="B452" s="15" t="s">
        <v>268</v>
      </c>
      <c r="C452" s="15" t="s">
        <v>324</v>
      </c>
      <c r="D452" s="15" t="s">
        <v>299</v>
      </c>
      <c r="E452" s="15"/>
      <c r="F452" s="16">
        <f>F453</f>
        <v>7298</v>
      </c>
      <c r="G452" s="16">
        <f>G453</f>
        <v>7364</v>
      </c>
    </row>
    <row r="453" spans="1:7" ht="24" x14ac:dyDescent="0.2">
      <c r="A453" s="18" t="s">
        <v>86</v>
      </c>
      <c r="B453" s="15" t="s">
        <v>268</v>
      </c>
      <c r="C453" s="15" t="s">
        <v>324</v>
      </c>
      <c r="D453" s="15" t="s">
        <v>299</v>
      </c>
      <c r="E453" s="15" t="s">
        <v>87</v>
      </c>
      <c r="F453" s="16">
        <v>7298</v>
      </c>
      <c r="G453" s="16">
        <v>7364</v>
      </c>
    </row>
    <row r="454" spans="1:7" ht="24" x14ac:dyDescent="0.2">
      <c r="A454" s="18" t="s">
        <v>279</v>
      </c>
      <c r="B454" s="15" t="s">
        <v>268</v>
      </c>
      <c r="C454" s="15" t="s">
        <v>324</v>
      </c>
      <c r="D454" s="15" t="s">
        <v>325</v>
      </c>
      <c r="E454" s="15"/>
      <c r="F454" s="16">
        <f>F455</f>
        <v>24711</v>
      </c>
      <c r="G454" s="16">
        <f>G455</f>
        <v>24281</v>
      </c>
    </row>
    <row r="455" spans="1:7" ht="24" x14ac:dyDescent="0.2">
      <c r="A455" s="18" t="s">
        <v>86</v>
      </c>
      <c r="B455" s="15" t="s">
        <v>268</v>
      </c>
      <c r="C455" s="15" t="s">
        <v>324</v>
      </c>
      <c r="D455" s="15" t="s">
        <v>325</v>
      </c>
      <c r="E455" s="15" t="s">
        <v>87</v>
      </c>
      <c r="F455" s="16">
        <f>23125+1580+6</f>
        <v>24711</v>
      </c>
      <c r="G455" s="16">
        <f>23125+1580-424</f>
        <v>24281</v>
      </c>
    </row>
    <row r="456" spans="1:7" ht="29.25" hidden="1" customHeight="1" x14ac:dyDescent="0.2">
      <c r="A456" s="24" t="s">
        <v>306</v>
      </c>
      <c r="B456" s="15" t="s">
        <v>268</v>
      </c>
      <c r="C456" s="15" t="s">
        <v>324</v>
      </c>
      <c r="D456" s="15" t="s">
        <v>326</v>
      </c>
      <c r="E456" s="15"/>
      <c r="F456" s="16">
        <f>F457</f>
        <v>0</v>
      </c>
      <c r="G456" s="16">
        <f>G457</f>
        <v>0</v>
      </c>
    </row>
    <row r="457" spans="1:7" hidden="1" x14ac:dyDescent="0.2">
      <c r="A457" s="13" t="s">
        <v>327</v>
      </c>
      <c r="B457" s="15" t="s">
        <v>268</v>
      </c>
      <c r="C457" s="15" t="s">
        <v>324</v>
      </c>
      <c r="D457" s="15" t="s">
        <v>328</v>
      </c>
      <c r="E457" s="15"/>
      <c r="F457" s="16">
        <f>F458</f>
        <v>0</v>
      </c>
      <c r="G457" s="16">
        <f>G458</f>
        <v>0</v>
      </c>
    </row>
    <row r="458" spans="1:7" ht="24" hidden="1" x14ac:dyDescent="0.2">
      <c r="A458" s="18" t="s">
        <v>86</v>
      </c>
      <c r="B458" s="15" t="s">
        <v>268</v>
      </c>
      <c r="C458" s="15" t="s">
        <v>324</v>
      </c>
      <c r="D458" s="15" t="s">
        <v>328</v>
      </c>
      <c r="E458" s="15" t="s">
        <v>87</v>
      </c>
      <c r="F458" s="16"/>
      <c r="G458" s="16"/>
    </row>
    <row r="459" spans="1:7" ht="24" x14ac:dyDescent="0.2">
      <c r="A459" s="19" t="s">
        <v>307</v>
      </c>
      <c r="B459" s="15" t="s">
        <v>268</v>
      </c>
      <c r="C459" s="15" t="s">
        <v>324</v>
      </c>
      <c r="D459" s="15" t="s">
        <v>308</v>
      </c>
      <c r="E459" s="15"/>
      <c r="F459" s="16">
        <f>F460</f>
        <v>7362</v>
      </c>
      <c r="G459" s="16">
        <f>G460</f>
        <v>7792</v>
      </c>
    </row>
    <row r="460" spans="1:7" ht="39.75" customHeight="1" x14ac:dyDescent="0.2">
      <c r="A460" s="18" t="s">
        <v>329</v>
      </c>
      <c r="B460" s="15" t="s">
        <v>268</v>
      </c>
      <c r="C460" s="15" t="s">
        <v>324</v>
      </c>
      <c r="D460" s="15" t="s">
        <v>330</v>
      </c>
      <c r="E460" s="15"/>
      <c r="F460" s="16">
        <f>F461+F462</f>
        <v>7362</v>
      </c>
      <c r="G460" s="16">
        <f>G461+G462</f>
        <v>7792</v>
      </c>
    </row>
    <row r="461" spans="1:7" ht="24" x14ac:dyDescent="0.2">
      <c r="A461" s="18" t="s">
        <v>86</v>
      </c>
      <c r="B461" s="15" t="s">
        <v>268</v>
      </c>
      <c r="C461" s="15" t="s">
        <v>324</v>
      </c>
      <c r="D461" s="15" t="s">
        <v>330</v>
      </c>
      <c r="E461" s="15" t="s">
        <v>87</v>
      </c>
      <c r="F461" s="16">
        <f>7275-23</f>
        <v>7252</v>
      </c>
      <c r="G461" s="16">
        <f>7275+400</f>
        <v>7675</v>
      </c>
    </row>
    <row r="462" spans="1:7" ht="22.5" customHeight="1" x14ac:dyDescent="0.2">
      <c r="A462" s="18" t="s">
        <v>23</v>
      </c>
      <c r="B462" s="15" t="s">
        <v>268</v>
      </c>
      <c r="C462" s="15" t="s">
        <v>324</v>
      </c>
      <c r="D462" s="15" t="s">
        <v>330</v>
      </c>
      <c r="E462" s="15" t="s">
        <v>24</v>
      </c>
      <c r="F462" s="16">
        <f>93+17</f>
        <v>110</v>
      </c>
      <c r="G462" s="16">
        <f>93+24</f>
        <v>117</v>
      </c>
    </row>
    <row r="463" spans="1:7" ht="60" x14ac:dyDescent="0.2">
      <c r="A463" s="38" t="s">
        <v>287</v>
      </c>
      <c r="B463" s="22" t="s">
        <v>268</v>
      </c>
      <c r="C463" s="22" t="s">
        <v>324</v>
      </c>
      <c r="D463" s="22" t="s">
        <v>288</v>
      </c>
      <c r="E463" s="15"/>
      <c r="F463" s="23">
        <f t="shared" ref="F463" si="25">F464</f>
        <v>22</v>
      </c>
      <c r="G463" s="23">
        <f t="shared" ref="G463" si="26">G464</f>
        <v>22</v>
      </c>
    </row>
    <row r="464" spans="1:7" ht="36" x14ac:dyDescent="0.2">
      <c r="A464" s="39" t="s">
        <v>289</v>
      </c>
      <c r="B464" s="15" t="s">
        <v>268</v>
      </c>
      <c r="C464" s="15" t="s">
        <v>324</v>
      </c>
      <c r="D464" s="15" t="s">
        <v>290</v>
      </c>
      <c r="E464" s="15"/>
      <c r="F464" s="16">
        <f>F465</f>
        <v>22</v>
      </c>
      <c r="G464" s="16">
        <f>G465</f>
        <v>22</v>
      </c>
    </row>
    <row r="465" spans="1:7" ht="24" x14ac:dyDescent="0.2">
      <c r="A465" s="13" t="s">
        <v>291</v>
      </c>
      <c r="B465" s="15" t="s">
        <v>268</v>
      </c>
      <c r="C465" s="15" t="s">
        <v>324</v>
      </c>
      <c r="D465" s="15" t="s">
        <v>292</v>
      </c>
      <c r="E465" s="15"/>
      <c r="F465" s="16">
        <f>F466</f>
        <v>22</v>
      </c>
      <c r="G465" s="16">
        <f>G466</f>
        <v>22</v>
      </c>
    </row>
    <row r="466" spans="1:7" ht="22.5" customHeight="1" x14ac:dyDescent="0.2">
      <c r="A466" s="18" t="s">
        <v>86</v>
      </c>
      <c r="B466" s="15" t="s">
        <v>268</v>
      </c>
      <c r="C466" s="15" t="s">
        <v>324</v>
      </c>
      <c r="D466" s="15" t="s">
        <v>292</v>
      </c>
      <c r="E466" s="15" t="s">
        <v>87</v>
      </c>
      <c r="F466" s="16">
        <v>22</v>
      </c>
      <c r="G466" s="16">
        <v>22</v>
      </c>
    </row>
    <row r="467" spans="1:7" ht="24" x14ac:dyDescent="0.2">
      <c r="A467" s="21" t="s">
        <v>331</v>
      </c>
      <c r="B467" s="22" t="s">
        <v>268</v>
      </c>
      <c r="C467" s="22" t="s">
        <v>332</v>
      </c>
      <c r="D467" s="22"/>
      <c r="E467" s="22"/>
      <c r="F467" s="23">
        <f>F468+F474</f>
        <v>80</v>
      </c>
      <c r="G467" s="23">
        <f>G468+G474</f>
        <v>80</v>
      </c>
    </row>
    <row r="468" spans="1:7" ht="24" x14ac:dyDescent="0.2">
      <c r="A468" s="21" t="s">
        <v>333</v>
      </c>
      <c r="B468" s="22" t="s">
        <v>268</v>
      </c>
      <c r="C468" s="22" t="s">
        <v>332</v>
      </c>
      <c r="D468" s="22" t="s">
        <v>334</v>
      </c>
      <c r="E468" s="22"/>
      <c r="F468" s="23">
        <f>F469</f>
        <v>50</v>
      </c>
      <c r="G468" s="23">
        <f>G469</f>
        <v>50</v>
      </c>
    </row>
    <row r="469" spans="1:7" ht="24" x14ac:dyDescent="0.2">
      <c r="A469" s="19" t="s">
        <v>335</v>
      </c>
      <c r="B469" s="15" t="s">
        <v>268</v>
      </c>
      <c r="C469" s="15" t="s">
        <v>332</v>
      </c>
      <c r="D469" s="15" t="s">
        <v>336</v>
      </c>
      <c r="E469" s="15"/>
      <c r="F469" s="16">
        <f>F470+F472</f>
        <v>50</v>
      </c>
      <c r="G469" s="16">
        <f>G470+G472</f>
        <v>50</v>
      </c>
    </row>
    <row r="470" spans="1:7" ht="37.5" customHeight="1" x14ac:dyDescent="0.2">
      <c r="A470" s="18" t="s">
        <v>337</v>
      </c>
      <c r="B470" s="15" t="s">
        <v>268</v>
      </c>
      <c r="C470" s="15" t="s">
        <v>332</v>
      </c>
      <c r="D470" s="15" t="s">
        <v>338</v>
      </c>
      <c r="E470" s="15"/>
      <c r="F470" s="16">
        <f>F471</f>
        <v>30</v>
      </c>
      <c r="G470" s="16">
        <f>G471</f>
        <v>30</v>
      </c>
    </row>
    <row r="471" spans="1:7" ht="24" customHeight="1" x14ac:dyDescent="0.2">
      <c r="A471" s="18" t="s">
        <v>21</v>
      </c>
      <c r="B471" s="15" t="s">
        <v>268</v>
      </c>
      <c r="C471" s="15" t="s">
        <v>332</v>
      </c>
      <c r="D471" s="15" t="s">
        <v>338</v>
      </c>
      <c r="E471" s="15" t="s">
        <v>22</v>
      </c>
      <c r="F471" s="16">
        <v>30</v>
      </c>
      <c r="G471" s="16">
        <v>30</v>
      </c>
    </row>
    <row r="472" spans="1:7" ht="39.75" customHeight="1" x14ac:dyDescent="0.2">
      <c r="A472" s="18" t="s">
        <v>339</v>
      </c>
      <c r="B472" s="15" t="s">
        <v>268</v>
      </c>
      <c r="C472" s="15" t="s">
        <v>332</v>
      </c>
      <c r="D472" s="15" t="s">
        <v>340</v>
      </c>
      <c r="E472" s="15"/>
      <c r="F472" s="16">
        <f>F473</f>
        <v>20</v>
      </c>
      <c r="G472" s="16">
        <f>G473</f>
        <v>20</v>
      </c>
    </row>
    <row r="473" spans="1:7" ht="24" customHeight="1" x14ac:dyDescent="0.2">
      <c r="A473" s="18" t="s">
        <v>21</v>
      </c>
      <c r="B473" s="15" t="s">
        <v>268</v>
      </c>
      <c r="C473" s="15" t="s">
        <v>332</v>
      </c>
      <c r="D473" s="15" t="s">
        <v>340</v>
      </c>
      <c r="E473" s="15" t="s">
        <v>22</v>
      </c>
      <c r="F473" s="16">
        <v>20</v>
      </c>
      <c r="G473" s="16">
        <v>20</v>
      </c>
    </row>
    <row r="474" spans="1:7" ht="39" customHeight="1" x14ac:dyDescent="0.2">
      <c r="A474" s="21" t="s">
        <v>63</v>
      </c>
      <c r="B474" s="22" t="s">
        <v>268</v>
      </c>
      <c r="C474" s="22" t="s">
        <v>332</v>
      </c>
      <c r="D474" s="22" t="s">
        <v>64</v>
      </c>
      <c r="E474" s="22"/>
      <c r="F474" s="23">
        <f t="shared" ref="F474:G476" si="27">F475</f>
        <v>30</v>
      </c>
      <c r="G474" s="23">
        <f t="shared" si="27"/>
        <v>30</v>
      </c>
    </row>
    <row r="475" spans="1:7" ht="36.75" customHeight="1" x14ac:dyDescent="0.2">
      <c r="A475" s="19" t="s">
        <v>65</v>
      </c>
      <c r="B475" s="15" t="s">
        <v>268</v>
      </c>
      <c r="C475" s="15" t="s">
        <v>332</v>
      </c>
      <c r="D475" s="15" t="s">
        <v>66</v>
      </c>
      <c r="E475" s="15"/>
      <c r="F475" s="16">
        <f t="shared" si="27"/>
        <v>30</v>
      </c>
      <c r="G475" s="16">
        <f t="shared" si="27"/>
        <v>30</v>
      </c>
    </row>
    <row r="476" spans="1:7" ht="24" customHeight="1" x14ac:dyDescent="0.2">
      <c r="A476" s="18" t="s">
        <v>19</v>
      </c>
      <c r="B476" s="15" t="s">
        <v>268</v>
      </c>
      <c r="C476" s="15" t="s">
        <v>332</v>
      </c>
      <c r="D476" s="15" t="s">
        <v>67</v>
      </c>
      <c r="E476" s="15"/>
      <c r="F476" s="16">
        <f t="shared" si="27"/>
        <v>30</v>
      </c>
      <c r="G476" s="16">
        <f t="shared" si="27"/>
        <v>30</v>
      </c>
    </row>
    <row r="477" spans="1:7" ht="24" customHeight="1" x14ac:dyDescent="0.2">
      <c r="A477" s="18" t="s">
        <v>21</v>
      </c>
      <c r="B477" s="15" t="s">
        <v>268</v>
      </c>
      <c r="C477" s="15" t="s">
        <v>332</v>
      </c>
      <c r="D477" s="15" t="s">
        <v>67</v>
      </c>
      <c r="E477" s="15" t="s">
        <v>22</v>
      </c>
      <c r="F477" s="16">
        <v>30</v>
      </c>
      <c r="G477" s="16">
        <v>30</v>
      </c>
    </row>
    <row r="478" spans="1:7" ht="15" customHeight="1" x14ac:dyDescent="0.2">
      <c r="A478" s="21" t="s">
        <v>341</v>
      </c>
      <c r="B478" s="22" t="s">
        <v>268</v>
      </c>
      <c r="C478" s="22" t="s">
        <v>342</v>
      </c>
      <c r="D478" s="22"/>
      <c r="E478" s="22"/>
      <c r="F478" s="23">
        <f>F479+F496</f>
        <v>4595</v>
      </c>
      <c r="G478" s="23">
        <f>G479+G496</f>
        <v>4605</v>
      </c>
    </row>
    <row r="479" spans="1:7" ht="24" x14ac:dyDescent="0.2">
      <c r="A479" s="21" t="s">
        <v>51</v>
      </c>
      <c r="B479" s="22" t="s">
        <v>268</v>
      </c>
      <c r="C479" s="22" t="s">
        <v>342</v>
      </c>
      <c r="D479" s="22" t="s">
        <v>52</v>
      </c>
      <c r="E479" s="22"/>
      <c r="F479" s="23">
        <f>F480</f>
        <v>4585</v>
      </c>
      <c r="G479" s="23">
        <f>G480</f>
        <v>4595</v>
      </c>
    </row>
    <row r="480" spans="1:7" x14ac:dyDescent="0.2">
      <c r="A480" s="18" t="s">
        <v>53</v>
      </c>
      <c r="B480" s="15" t="s">
        <v>268</v>
      </c>
      <c r="C480" s="15" t="s">
        <v>342</v>
      </c>
      <c r="D480" s="15" t="s">
        <v>54</v>
      </c>
      <c r="E480" s="15"/>
      <c r="F480" s="16">
        <f>F481+F484+F493</f>
        <v>4585</v>
      </c>
      <c r="G480" s="16">
        <f>G481+G484+G493</f>
        <v>4595</v>
      </c>
    </row>
    <row r="481" spans="1:7" ht="52.5" customHeight="1" x14ac:dyDescent="0.2">
      <c r="A481" s="19" t="s">
        <v>343</v>
      </c>
      <c r="B481" s="15" t="s">
        <v>268</v>
      </c>
      <c r="C481" s="15" t="s">
        <v>342</v>
      </c>
      <c r="D481" s="15" t="s">
        <v>344</v>
      </c>
      <c r="E481" s="25"/>
      <c r="F481" s="16">
        <f>F482</f>
        <v>3622</v>
      </c>
      <c r="G481" s="16">
        <f>G482</f>
        <v>3632</v>
      </c>
    </row>
    <row r="482" spans="1:7" ht="37.5" customHeight="1" x14ac:dyDescent="0.2">
      <c r="A482" s="18" t="s">
        <v>345</v>
      </c>
      <c r="B482" s="15" t="s">
        <v>268</v>
      </c>
      <c r="C482" s="15" t="s">
        <v>342</v>
      </c>
      <c r="D482" s="15" t="s">
        <v>346</v>
      </c>
      <c r="E482" s="15"/>
      <c r="F482" s="16">
        <f>F483</f>
        <v>3622</v>
      </c>
      <c r="G482" s="16">
        <f>G483</f>
        <v>3632</v>
      </c>
    </row>
    <row r="483" spans="1:7" ht="27.75" customHeight="1" x14ac:dyDescent="0.2">
      <c r="A483" s="18" t="s">
        <v>86</v>
      </c>
      <c r="B483" s="15" t="s">
        <v>268</v>
      </c>
      <c r="C483" s="15" t="s">
        <v>342</v>
      </c>
      <c r="D483" s="15" t="s">
        <v>346</v>
      </c>
      <c r="E483" s="15" t="s">
        <v>87</v>
      </c>
      <c r="F483" s="16">
        <v>3622</v>
      </c>
      <c r="G483" s="16">
        <v>3632</v>
      </c>
    </row>
    <row r="484" spans="1:7" ht="24.75" customHeight="1" x14ac:dyDescent="0.2">
      <c r="A484" s="24" t="s">
        <v>347</v>
      </c>
      <c r="B484" s="15" t="s">
        <v>268</v>
      </c>
      <c r="C484" s="15" t="s">
        <v>342</v>
      </c>
      <c r="D484" s="15" t="s">
        <v>348</v>
      </c>
      <c r="E484" s="15"/>
      <c r="F484" s="16">
        <f>F485+F487+F489+F491</f>
        <v>821</v>
      </c>
      <c r="G484" s="16">
        <f>G485+G487+G489+G491</f>
        <v>821</v>
      </c>
    </row>
    <row r="485" spans="1:7" ht="12.75" customHeight="1" x14ac:dyDescent="0.2">
      <c r="A485" s="13" t="s">
        <v>349</v>
      </c>
      <c r="B485" s="15" t="s">
        <v>268</v>
      </c>
      <c r="C485" s="15" t="s">
        <v>342</v>
      </c>
      <c r="D485" s="15" t="s">
        <v>350</v>
      </c>
      <c r="E485" s="15"/>
      <c r="F485" s="16">
        <f>F486</f>
        <v>338</v>
      </c>
      <c r="G485" s="16">
        <f>G486</f>
        <v>338</v>
      </c>
    </row>
    <row r="486" spans="1:7" ht="27" customHeight="1" x14ac:dyDescent="0.2">
      <c r="A486" s="13" t="s">
        <v>86</v>
      </c>
      <c r="B486" s="15" t="s">
        <v>268</v>
      </c>
      <c r="C486" s="15" t="s">
        <v>342</v>
      </c>
      <c r="D486" s="15" t="s">
        <v>350</v>
      </c>
      <c r="E486" s="15" t="s">
        <v>87</v>
      </c>
      <c r="F486" s="16">
        <v>338</v>
      </c>
      <c r="G486" s="16">
        <v>338</v>
      </c>
    </row>
    <row r="487" spans="1:7" ht="12.75" customHeight="1" x14ac:dyDescent="0.2">
      <c r="A487" s="13" t="s">
        <v>351</v>
      </c>
      <c r="B487" s="15" t="s">
        <v>268</v>
      </c>
      <c r="C487" s="15" t="s">
        <v>342</v>
      </c>
      <c r="D487" s="15" t="s">
        <v>352</v>
      </c>
      <c r="E487" s="15"/>
      <c r="F487" s="16">
        <f>F488</f>
        <v>349</v>
      </c>
      <c r="G487" s="16">
        <f>G488</f>
        <v>349</v>
      </c>
    </row>
    <row r="488" spans="1:7" ht="25.5" customHeight="1" x14ac:dyDescent="0.2">
      <c r="A488" s="13" t="s">
        <v>86</v>
      </c>
      <c r="B488" s="15" t="s">
        <v>268</v>
      </c>
      <c r="C488" s="15" t="s">
        <v>342</v>
      </c>
      <c r="D488" s="15" t="s">
        <v>352</v>
      </c>
      <c r="E488" s="15" t="s">
        <v>87</v>
      </c>
      <c r="F488" s="16">
        <v>349</v>
      </c>
      <c r="G488" s="16">
        <v>349</v>
      </c>
    </row>
    <row r="489" spans="1:7" ht="26.25" customHeight="1" x14ac:dyDescent="0.2">
      <c r="A489" s="13" t="s">
        <v>353</v>
      </c>
      <c r="B489" s="15" t="s">
        <v>268</v>
      </c>
      <c r="C489" s="15" t="s">
        <v>342</v>
      </c>
      <c r="D489" s="15" t="s">
        <v>354</v>
      </c>
      <c r="E489" s="15"/>
      <c r="F489" s="16">
        <f>F490</f>
        <v>81</v>
      </c>
      <c r="G489" s="16">
        <f>G490</f>
        <v>81</v>
      </c>
    </row>
    <row r="490" spans="1:7" ht="27.75" customHeight="1" x14ac:dyDescent="0.2">
      <c r="A490" s="13" t="s">
        <v>86</v>
      </c>
      <c r="B490" s="15" t="s">
        <v>268</v>
      </c>
      <c r="C490" s="15" t="s">
        <v>342</v>
      </c>
      <c r="D490" s="15" t="s">
        <v>354</v>
      </c>
      <c r="E490" s="15" t="s">
        <v>87</v>
      </c>
      <c r="F490" s="16">
        <v>81</v>
      </c>
      <c r="G490" s="16">
        <v>81</v>
      </c>
    </row>
    <row r="491" spans="1:7" ht="24.75" customHeight="1" x14ac:dyDescent="0.2">
      <c r="A491" s="29" t="s">
        <v>355</v>
      </c>
      <c r="B491" s="15" t="s">
        <v>268</v>
      </c>
      <c r="C491" s="15" t="s">
        <v>342</v>
      </c>
      <c r="D491" s="15" t="s">
        <v>356</v>
      </c>
      <c r="E491" s="15"/>
      <c r="F491" s="16">
        <f>F492</f>
        <v>53</v>
      </c>
      <c r="G491" s="16">
        <f>G492</f>
        <v>53</v>
      </c>
    </row>
    <row r="492" spans="1:7" ht="27.75" customHeight="1" x14ac:dyDescent="0.2">
      <c r="A492" s="13" t="s">
        <v>86</v>
      </c>
      <c r="B492" s="15" t="s">
        <v>268</v>
      </c>
      <c r="C492" s="15" t="s">
        <v>342</v>
      </c>
      <c r="D492" s="15" t="s">
        <v>356</v>
      </c>
      <c r="E492" s="15" t="s">
        <v>87</v>
      </c>
      <c r="F492" s="16">
        <v>53</v>
      </c>
      <c r="G492" s="16">
        <v>53</v>
      </c>
    </row>
    <row r="493" spans="1:7" ht="35.25" customHeight="1" x14ac:dyDescent="0.2">
      <c r="A493" s="24" t="s">
        <v>357</v>
      </c>
      <c r="B493" s="15" t="s">
        <v>268</v>
      </c>
      <c r="C493" s="15" t="s">
        <v>342</v>
      </c>
      <c r="D493" s="15" t="s">
        <v>358</v>
      </c>
      <c r="E493" s="15"/>
      <c r="F493" s="16">
        <f>F494</f>
        <v>142</v>
      </c>
      <c r="G493" s="16">
        <f>G494</f>
        <v>142</v>
      </c>
    </row>
    <row r="494" spans="1:7" ht="34.5" customHeight="1" x14ac:dyDescent="0.2">
      <c r="A494" s="13" t="s">
        <v>359</v>
      </c>
      <c r="B494" s="15" t="s">
        <v>268</v>
      </c>
      <c r="C494" s="15" t="s">
        <v>342</v>
      </c>
      <c r="D494" s="15" t="s">
        <v>360</v>
      </c>
      <c r="E494" s="15"/>
      <c r="F494" s="16">
        <f>F495</f>
        <v>142</v>
      </c>
      <c r="G494" s="16">
        <f>G495</f>
        <v>142</v>
      </c>
    </row>
    <row r="495" spans="1:7" ht="28.5" customHeight="1" x14ac:dyDescent="0.2">
      <c r="A495" s="13" t="s">
        <v>86</v>
      </c>
      <c r="B495" s="15" t="s">
        <v>268</v>
      </c>
      <c r="C495" s="15" t="s">
        <v>342</v>
      </c>
      <c r="D495" s="15" t="s">
        <v>360</v>
      </c>
      <c r="E495" s="15" t="s">
        <v>87</v>
      </c>
      <c r="F495" s="16">
        <v>142</v>
      </c>
      <c r="G495" s="16">
        <v>142</v>
      </c>
    </row>
    <row r="496" spans="1:7" ht="12.75" customHeight="1" x14ac:dyDescent="0.2">
      <c r="A496" s="21" t="s">
        <v>10</v>
      </c>
      <c r="B496" s="22" t="s">
        <v>268</v>
      </c>
      <c r="C496" s="22" t="s">
        <v>342</v>
      </c>
      <c r="D496" s="22" t="s">
        <v>11</v>
      </c>
      <c r="E496" s="22"/>
      <c r="F496" s="23">
        <f t="shared" ref="F496:G498" si="28">F497</f>
        <v>10</v>
      </c>
      <c r="G496" s="23">
        <f t="shared" si="28"/>
        <v>10</v>
      </c>
    </row>
    <row r="497" spans="1:7" ht="12" customHeight="1" x14ac:dyDescent="0.2">
      <c r="A497" s="18" t="s">
        <v>10</v>
      </c>
      <c r="B497" s="15" t="s">
        <v>268</v>
      </c>
      <c r="C497" s="15" t="s">
        <v>342</v>
      </c>
      <c r="D497" s="15" t="s">
        <v>12</v>
      </c>
      <c r="E497" s="15"/>
      <c r="F497" s="16">
        <f t="shared" si="28"/>
        <v>10</v>
      </c>
      <c r="G497" s="16">
        <f t="shared" si="28"/>
        <v>10</v>
      </c>
    </row>
    <row r="498" spans="1:7" ht="37.5" customHeight="1" x14ac:dyDescent="0.2">
      <c r="A498" s="18" t="s">
        <v>361</v>
      </c>
      <c r="B498" s="15" t="s">
        <v>268</v>
      </c>
      <c r="C498" s="15" t="s">
        <v>342</v>
      </c>
      <c r="D498" s="15" t="s">
        <v>362</v>
      </c>
      <c r="E498" s="15"/>
      <c r="F498" s="16">
        <f t="shared" si="28"/>
        <v>10</v>
      </c>
      <c r="G498" s="16">
        <f t="shared" si="28"/>
        <v>10</v>
      </c>
    </row>
    <row r="499" spans="1:7" ht="15" customHeight="1" x14ac:dyDescent="0.2">
      <c r="A499" s="18" t="s">
        <v>35</v>
      </c>
      <c r="B499" s="15" t="s">
        <v>268</v>
      </c>
      <c r="C499" s="15" t="s">
        <v>342</v>
      </c>
      <c r="D499" s="15" t="s">
        <v>362</v>
      </c>
      <c r="E499" s="15" t="s">
        <v>36</v>
      </c>
      <c r="F499" s="16">
        <v>10</v>
      </c>
      <c r="G499" s="16">
        <v>10</v>
      </c>
    </row>
    <row r="500" spans="1:7" ht="18" customHeight="1" x14ac:dyDescent="0.2">
      <c r="A500" s="21" t="s">
        <v>363</v>
      </c>
      <c r="B500" s="22" t="s">
        <v>268</v>
      </c>
      <c r="C500" s="22" t="s">
        <v>364</v>
      </c>
      <c r="D500" s="22"/>
      <c r="E500" s="22"/>
      <c r="F500" s="23">
        <f>F501+F509</f>
        <v>22338</v>
      </c>
      <c r="G500" s="23">
        <f>G501+G509</f>
        <v>22339</v>
      </c>
    </row>
    <row r="501" spans="1:7" ht="15" customHeight="1" x14ac:dyDescent="0.2">
      <c r="A501" s="21" t="s">
        <v>10</v>
      </c>
      <c r="B501" s="22" t="s">
        <v>268</v>
      </c>
      <c r="C501" s="22" t="s">
        <v>364</v>
      </c>
      <c r="D501" s="22" t="s">
        <v>11</v>
      </c>
      <c r="E501" s="22"/>
      <c r="F501" s="23">
        <f>F502</f>
        <v>11732</v>
      </c>
      <c r="G501" s="23">
        <f>G502</f>
        <v>11732</v>
      </c>
    </row>
    <row r="502" spans="1:7" x14ac:dyDescent="0.2">
      <c r="A502" s="18" t="s">
        <v>10</v>
      </c>
      <c r="B502" s="15" t="s">
        <v>268</v>
      </c>
      <c r="C502" s="15" t="s">
        <v>364</v>
      </c>
      <c r="D502" s="15" t="s">
        <v>12</v>
      </c>
      <c r="E502" s="15"/>
      <c r="F502" s="16">
        <f>F505+F503</f>
        <v>11732</v>
      </c>
      <c r="G502" s="16">
        <f>G505+G503</f>
        <v>11732</v>
      </c>
    </row>
    <row r="503" spans="1:7" ht="24" x14ac:dyDescent="0.2">
      <c r="A503" s="18" t="s">
        <v>279</v>
      </c>
      <c r="B503" s="15" t="s">
        <v>268</v>
      </c>
      <c r="C503" s="15" t="s">
        <v>364</v>
      </c>
      <c r="D503" s="15" t="s">
        <v>365</v>
      </c>
      <c r="E503" s="15"/>
      <c r="F503" s="16">
        <f>F504</f>
        <v>11148</v>
      </c>
      <c r="G503" s="16">
        <f>G504</f>
        <v>11148</v>
      </c>
    </row>
    <row r="504" spans="1:7" ht="48" x14ac:dyDescent="0.2">
      <c r="A504" s="18" t="s">
        <v>15</v>
      </c>
      <c r="B504" s="15" t="s">
        <v>268</v>
      </c>
      <c r="C504" s="15" t="s">
        <v>364</v>
      </c>
      <c r="D504" s="15" t="s">
        <v>365</v>
      </c>
      <c r="E504" s="15" t="s">
        <v>16</v>
      </c>
      <c r="F504" s="16">
        <v>11148</v>
      </c>
      <c r="G504" s="16">
        <v>11148</v>
      </c>
    </row>
    <row r="505" spans="1:7" ht="25.5" customHeight="1" x14ac:dyDescent="0.2">
      <c r="A505" s="18" t="s">
        <v>84</v>
      </c>
      <c r="B505" s="15" t="s">
        <v>268</v>
      </c>
      <c r="C505" s="15" t="s">
        <v>364</v>
      </c>
      <c r="D505" s="15" t="s">
        <v>85</v>
      </c>
      <c r="E505" s="15"/>
      <c r="F505" s="16">
        <f>F506+F507+F508</f>
        <v>584</v>
      </c>
      <c r="G505" s="16">
        <f>G506+G507+G508</f>
        <v>584</v>
      </c>
    </row>
    <row r="506" spans="1:7" ht="51.75" hidden="1" customHeight="1" x14ac:dyDescent="0.2">
      <c r="A506" s="18" t="s">
        <v>15</v>
      </c>
      <c r="B506" s="15" t="s">
        <v>268</v>
      </c>
      <c r="C506" s="15" t="s">
        <v>364</v>
      </c>
      <c r="D506" s="15" t="s">
        <v>85</v>
      </c>
      <c r="E506" s="15" t="s">
        <v>16</v>
      </c>
      <c r="F506" s="16">
        <v>0</v>
      </c>
      <c r="G506" s="16">
        <v>0</v>
      </c>
    </row>
    <row r="507" spans="1:7" ht="24" x14ac:dyDescent="0.2">
      <c r="A507" s="18" t="s">
        <v>21</v>
      </c>
      <c r="B507" s="15" t="s">
        <v>268</v>
      </c>
      <c r="C507" s="15" t="s">
        <v>364</v>
      </c>
      <c r="D507" s="15" t="s">
        <v>85</v>
      </c>
      <c r="E507" s="15" t="s">
        <v>22</v>
      </c>
      <c r="F507" s="16">
        <v>584</v>
      </c>
      <c r="G507" s="16">
        <v>584</v>
      </c>
    </row>
    <row r="508" spans="1:7" hidden="1" x14ac:dyDescent="0.2">
      <c r="A508" s="18" t="s">
        <v>23</v>
      </c>
      <c r="B508" s="15" t="s">
        <v>268</v>
      </c>
      <c r="C508" s="15" t="s">
        <v>364</v>
      </c>
      <c r="D508" s="15" t="s">
        <v>20</v>
      </c>
      <c r="E508" s="15" t="s">
        <v>24</v>
      </c>
      <c r="F508" s="16"/>
      <c r="G508" s="16"/>
    </row>
    <row r="509" spans="1:7" ht="24" x14ac:dyDescent="0.2">
      <c r="A509" s="21" t="s">
        <v>51</v>
      </c>
      <c r="B509" s="22" t="s">
        <v>268</v>
      </c>
      <c r="C509" s="22" t="s">
        <v>364</v>
      </c>
      <c r="D509" s="22" t="s">
        <v>52</v>
      </c>
      <c r="E509" s="22"/>
      <c r="F509" s="23">
        <f>F510+F514+F519</f>
        <v>10606</v>
      </c>
      <c r="G509" s="23">
        <f>G510+G514+G519</f>
        <v>10607</v>
      </c>
    </row>
    <row r="510" spans="1:7" ht="24" hidden="1" x14ac:dyDescent="0.2">
      <c r="A510" s="18" t="s">
        <v>295</v>
      </c>
      <c r="B510" s="15" t="s">
        <v>268</v>
      </c>
      <c r="C510" s="15" t="s">
        <v>364</v>
      </c>
      <c r="D510" s="15" t="s">
        <v>272</v>
      </c>
      <c r="E510" s="15"/>
      <c r="F510" s="16">
        <f t="shared" ref="F510:G512" si="29">F511</f>
        <v>0</v>
      </c>
      <c r="G510" s="16">
        <f t="shared" si="29"/>
        <v>0</v>
      </c>
    </row>
    <row r="511" spans="1:7" ht="90" hidden="1" customHeight="1" x14ac:dyDescent="0.2">
      <c r="A511" s="19" t="s">
        <v>296</v>
      </c>
      <c r="B511" s="15" t="s">
        <v>268</v>
      </c>
      <c r="C511" s="15" t="s">
        <v>364</v>
      </c>
      <c r="D511" s="15" t="s">
        <v>297</v>
      </c>
      <c r="E511" s="15"/>
      <c r="F511" s="16">
        <f t="shared" si="29"/>
        <v>0</v>
      </c>
      <c r="G511" s="16">
        <f t="shared" si="29"/>
        <v>0</v>
      </c>
    </row>
    <row r="512" spans="1:7" ht="78" hidden="1" customHeight="1" x14ac:dyDescent="0.2">
      <c r="A512" s="18" t="s">
        <v>303</v>
      </c>
      <c r="B512" s="15" t="s">
        <v>268</v>
      </c>
      <c r="C512" s="15" t="s">
        <v>364</v>
      </c>
      <c r="D512" s="15" t="s">
        <v>304</v>
      </c>
      <c r="E512" s="15"/>
      <c r="F512" s="16">
        <f t="shared" si="29"/>
        <v>0</v>
      </c>
      <c r="G512" s="16">
        <f t="shared" si="29"/>
        <v>0</v>
      </c>
    </row>
    <row r="513" spans="1:7" ht="24" hidden="1" x14ac:dyDescent="0.2">
      <c r="A513" s="18" t="s">
        <v>21</v>
      </c>
      <c r="B513" s="15" t="s">
        <v>268</v>
      </c>
      <c r="C513" s="15" t="s">
        <v>364</v>
      </c>
      <c r="D513" s="15" t="s">
        <v>304</v>
      </c>
      <c r="E513" s="15" t="s">
        <v>22</v>
      </c>
      <c r="F513" s="16">
        <v>0</v>
      </c>
      <c r="G513" s="16">
        <v>0</v>
      </c>
    </row>
    <row r="514" spans="1:7" x14ac:dyDescent="0.2">
      <c r="A514" s="18" t="s">
        <v>53</v>
      </c>
      <c r="B514" s="15" t="s">
        <v>268</v>
      </c>
      <c r="C514" s="15" t="s">
        <v>364</v>
      </c>
      <c r="D514" s="15" t="s">
        <v>54</v>
      </c>
      <c r="E514" s="15"/>
      <c r="F514" s="16">
        <f>F515</f>
        <v>2323</v>
      </c>
      <c r="G514" s="16">
        <f>G515</f>
        <v>2323</v>
      </c>
    </row>
    <row r="515" spans="1:7" ht="36" x14ac:dyDescent="0.2">
      <c r="A515" s="19" t="s">
        <v>366</v>
      </c>
      <c r="B515" s="15" t="s">
        <v>268</v>
      </c>
      <c r="C515" s="15" t="s">
        <v>364</v>
      </c>
      <c r="D515" s="15" t="s">
        <v>367</v>
      </c>
      <c r="E515" s="15"/>
      <c r="F515" s="16">
        <f>F516</f>
        <v>2323</v>
      </c>
      <c r="G515" s="16">
        <f>G516</f>
        <v>2323</v>
      </c>
    </row>
    <row r="516" spans="1:7" ht="36.75" customHeight="1" x14ac:dyDescent="0.2">
      <c r="A516" s="18" t="s">
        <v>368</v>
      </c>
      <c r="B516" s="15" t="s">
        <v>268</v>
      </c>
      <c r="C516" s="15" t="s">
        <v>364</v>
      </c>
      <c r="D516" s="15" t="s">
        <v>369</v>
      </c>
      <c r="E516" s="15"/>
      <c r="F516" s="16">
        <f>F517+F518</f>
        <v>2323</v>
      </c>
      <c r="G516" s="16">
        <f>G517+G518</f>
        <v>2323</v>
      </c>
    </row>
    <row r="517" spans="1:7" ht="51" customHeight="1" x14ac:dyDescent="0.2">
      <c r="A517" s="18" t="s">
        <v>15</v>
      </c>
      <c r="B517" s="15" t="s">
        <v>268</v>
      </c>
      <c r="C517" s="15" t="s">
        <v>364</v>
      </c>
      <c r="D517" s="15" t="s">
        <v>369</v>
      </c>
      <c r="E517" s="15" t="s">
        <v>16</v>
      </c>
      <c r="F517" s="16">
        <f>1458+63</f>
        <v>1521</v>
      </c>
      <c r="G517" s="16">
        <f>1458+63</f>
        <v>1521</v>
      </c>
    </row>
    <row r="518" spans="1:7" ht="25.5" customHeight="1" x14ac:dyDescent="0.2">
      <c r="A518" s="18" t="s">
        <v>21</v>
      </c>
      <c r="B518" s="15" t="s">
        <v>268</v>
      </c>
      <c r="C518" s="15" t="s">
        <v>364</v>
      </c>
      <c r="D518" s="15" t="s">
        <v>369</v>
      </c>
      <c r="E518" s="15" t="s">
        <v>22</v>
      </c>
      <c r="F518" s="16">
        <f>802</f>
        <v>802</v>
      </c>
      <c r="G518" s="16">
        <f>802</f>
        <v>802</v>
      </c>
    </row>
    <row r="519" spans="1:7" ht="60.75" customHeight="1" x14ac:dyDescent="0.2">
      <c r="A519" s="18" t="s">
        <v>370</v>
      </c>
      <c r="B519" s="15" t="s">
        <v>268</v>
      </c>
      <c r="C519" s="15" t="s">
        <v>364</v>
      </c>
      <c r="D519" s="15" t="s">
        <v>371</v>
      </c>
      <c r="E519" s="15"/>
      <c r="F519" s="16">
        <f>F520</f>
        <v>8283</v>
      </c>
      <c r="G519" s="16">
        <f>G520</f>
        <v>8284</v>
      </c>
    </row>
    <row r="520" spans="1:7" ht="24" x14ac:dyDescent="0.2">
      <c r="A520" s="19" t="s">
        <v>372</v>
      </c>
      <c r="B520" s="15" t="s">
        <v>268</v>
      </c>
      <c r="C520" s="15" t="s">
        <v>364</v>
      </c>
      <c r="D520" s="15" t="s">
        <v>373</v>
      </c>
      <c r="E520" s="15"/>
      <c r="F520" s="16">
        <f>F523+F521</f>
        <v>8283</v>
      </c>
      <c r="G520" s="16">
        <f>G523+G521</f>
        <v>8284</v>
      </c>
    </row>
    <row r="521" spans="1:7" ht="24" x14ac:dyDescent="0.2">
      <c r="A521" s="18" t="s">
        <v>279</v>
      </c>
      <c r="B521" s="15" t="s">
        <v>268</v>
      </c>
      <c r="C521" s="15" t="s">
        <v>364</v>
      </c>
      <c r="D521" s="15" t="s">
        <v>554</v>
      </c>
      <c r="E521" s="15"/>
      <c r="F521" s="16">
        <f>F522</f>
        <v>1780</v>
      </c>
      <c r="G521" s="16">
        <f>G522</f>
        <v>7676</v>
      </c>
    </row>
    <row r="522" spans="1:7" ht="48" x14ac:dyDescent="0.2">
      <c r="A522" s="18" t="s">
        <v>15</v>
      </c>
      <c r="B522" s="15" t="s">
        <v>268</v>
      </c>
      <c r="C522" s="15" t="s">
        <v>364</v>
      </c>
      <c r="D522" s="15" t="s">
        <v>554</v>
      </c>
      <c r="E522" s="15" t="s">
        <v>16</v>
      </c>
      <c r="F522" s="16">
        <v>1780</v>
      </c>
      <c r="G522" s="16">
        <v>7676</v>
      </c>
    </row>
    <row r="523" spans="1:7" ht="26.25" customHeight="1" x14ac:dyDescent="0.2">
      <c r="A523" s="18" t="s">
        <v>19</v>
      </c>
      <c r="B523" s="15" t="s">
        <v>268</v>
      </c>
      <c r="C523" s="15" t="s">
        <v>364</v>
      </c>
      <c r="D523" s="15" t="s">
        <v>374</v>
      </c>
      <c r="E523" s="15"/>
      <c r="F523" s="16">
        <f>F524+F525+F526</f>
        <v>6503</v>
      </c>
      <c r="G523" s="16">
        <f>G524+G525+G526</f>
        <v>608</v>
      </c>
    </row>
    <row r="524" spans="1:7" ht="51.75" customHeight="1" x14ac:dyDescent="0.2">
      <c r="A524" s="18" t="s">
        <v>15</v>
      </c>
      <c r="B524" s="15" t="s">
        <v>268</v>
      </c>
      <c r="C524" s="15" t="s">
        <v>364</v>
      </c>
      <c r="D524" s="15" t="s">
        <v>374</v>
      </c>
      <c r="E524" s="15" t="s">
        <v>16</v>
      </c>
      <c r="F524" s="16">
        <v>5895</v>
      </c>
      <c r="G524" s="16">
        <v>0</v>
      </c>
    </row>
    <row r="525" spans="1:7" ht="26.25" customHeight="1" x14ac:dyDescent="0.2">
      <c r="A525" s="18" t="s">
        <v>21</v>
      </c>
      <c r="B525" s="15" t="s">
        <v>268</v>
      </c>
      <c r="C525" s="15" t="s">
        <v>364</v>
      </c>
      <c r="D525" s="15" t="s">
        <v>374</v>
      </c>
      <c r="E525" s="15" t="s">
        <v>22</v>
      </c>
      <c r="F525" s="16">
        <v>584</v>
      </c>
      <c r="G525" s="16">
        <v>584</v>
      </c>
    </row>
    <row r="526" spans="1:7" ht="16.5" customHeight="1" x14ac:dyDescent="0.2">
      <c r="A526" s="18" t="s">
        <v>23</v>
      </c>
      <c r="B526" s="15" t="s">
        <v>268</v>
      </c>
      <c r="C526" s="15" t="s">
        <v>364</v>
      </c>
      <c r="D526" s="15" t="s">
        <v>374</v>
      </c>
      <c r="E526" s="15" t="s">
        <v>24</v>
      </c>
      <c r="F526" s="16">
        <v>24</v>
      </c>
      <c r="G526" s="16">
        <v>24</v>
      </c>
    </row>
    <row r="527" spans="1:7" x14ac:dyDescent="0.2">
      <c r="A527" s="21" t="s">
        <v>375</v>
      </c>
      <c r="B527" s="22" t="s">
        <v>376</v>
      </c>
      <c r="C527" s="22"/>
      <c r="D527" s="22"/>
      <c r="E527" s="22"/>
      <c r="F527" s="23">
        <f>F528+F564</f>
        <v>72181</v>
      </c>
      <c r="G527" s="23">
        <f>G528+G564</f>
        <v>72235</v>
      </c>
    </row>
    <row r="528" spans="1:7" x14ac:dyDescent="0.2">
      <c r="A528" s="21" t="s">
        <v>377</v>
      </c>
      <c r="B528" s="22" t="s">
        <v>376</v>
      </c>
      <c r="C528" s="22" t="s">
        <v>378</v>
      </c>
      <c r="D528" s="22"/>
      <c r="E528" s="22"/>
      <c r="F528" s="23">
        <f>F533+F554+F529</f>
        <v>68182</v>
      </c>
      <c r="G528" s="23">
        <f>G533+G554+G529</f>
        <v>68236</v>
      </c>
    </row>
    <row r="529" spans="1:7" ht="48" hidden="1" x14ac:dyDescent="0.2">
      <c r="A529" s="21" t="s">
        <v>379</v>
      </c>
      <c r="B529" s="22" t="s">
        <v>376</v>
      </c>
      <c r="C529" s="22" t="s">
        <v>378</v>
      </c>
      <c r="D529" s="22" t="s">
        <v>380</v>
      </c>
      <c r="E529" s="22"/>
      <c r="F529" s="23">
        <f t="shared" ref="F529:G531" si="30">F530</f>
        <v>0</v>
      </c>
      <c r="G529" s="23">
        <f t="shared" si="30"/>
        <v>0</v>
      </c>
    </row>
    <row r="530" spans="1:7" ht="24" hidden="1" x14ac:dyDescent="0.2">
      <c r="A530" s="19" t="s">
        <v>381</v>
      </c>
      <c r="B530" s="15" t="s">
        <v>376</v>
      </c>
      <c r="C530" s="15" t="s">
        <v>378</v>
      </c>
      <c r="D530" s="15" t="s">
        <v>382</v>
      </c>
      <c r="E530" s="15"/>
      <c r="F530" s="16">
        <f t="shared" si="30"/>
        <v>0</v>
      </c>
      <c r="G530" s="16">
        <f t="shared" si="30"/>
        <v>0</v>
      </c>
    </row>
    <row r="531" spans="1:7" ht="60" hidden="1" x14ac:dyDescent="0.2">
      <c r="A531" s="18" t="s">
        <v>383</v>
      </c>
      <c r="B531" s="15" t="s">
        <v>376</v>
      </c>
      <c r="C531" s="15" t="s">
        <v>378</v>
      </c>
      <c r="D531" s="15" t="s">
        <v>384</v>
      </c>
      <c r="E531" s="15"/>
      <c r="F531" s="16">
        <f t="shared" si="30"/>
        <v>0</v>
      </c>
      <c r="G531" s="16">
        <f t="shared" si="30"/>
        <v>0</v>
      </c>
    </row>
    <row r="532" spans="1:7" ht="24" hidden="1" x14ac:dyDescent="0.2">
      <c r="A532" s="18" t="s">
        <v>21</v>
      </c>
      <c r="B532" s="15" t="s">
        <v>376</v>
      </c>
      <c r="C532" s="15" t="s">
        <v>378</v>
      </c>
      <c r="D532" s="15" t="s">
        <v>384</v>
      </c>
      <c r="E532" s="15" t="s">
        <v>22</v>
      </c>
      <c r="F532" s="16"/>
      <c r="G532" s="16"/>
    </row>
    <row r="533" spans="1:7" ht="24.75" customHeight="1" x14ac:dyDescent="0.2">
      <c r="A533" s="21" t="s">
        <v>385</v>
      </c>
      <c r="B533" s="22" t="s">
        <v>376</v>
      </c>
      <c r="C533" s="22" t="s">
        <v>378</v>
      </c>
      <c r="D533" s="22" t="s">
        <v>386</v>
      </c>
      <c r="E533" s="22"/>
      <c r="F533" s="23">
        <f>F534+F541+F548+F551</f>
        <v>58046</v>
      </c>
      <c r="G533" s="23">
        <f>G534+G541+G548+G551</f>
        <v>58100</v>
      </c>
    </row>
    <row r="534" spans="1:7" ht="36" x14ac:dyDescent="0.2">
      <c r="A534" s="19" t="s">
        <v>387</v>
      </c>
      <c r="B534" s="15" t="s">
        <v>376</v>
      </c>
      <c r="C534" s="15" t="s">
        <v>378</v>
      </c>
      <c r="D534" s="15" t="s">
        <v>388</v>
      </c>
      <c r="E534" s="15"/>
      <c r="F534" s="16">
        <f>F535+F537+F539</f>
        <v>44633</v>
      </c>
      <c r="G534" s="16">
        <f>G535+G537+G539</f>
        <v>44672</v>
      </c>
    </row>
    <row r="535" spans="1:7" ht="24" x14ac:dyDescent="0.2">
      <c r="A535" s="18" t="s">
        <v>84</v>
      </c>
      <c r="B535" s="15" t="s">
        <v>376</v>
      </c>
      <c r="C535" s="15" t="s">
        <v>378</v>
      </c>
      <c r="D535" s="15" t="s">
        <v>389</v>
      </c>
      <c r="E535" s="15"/>
      <c r="F535" s="16">
        <f>F536</f>
        <v>875</v>
      </c>
      <c r="G535" s="16">
        <f>G536</f>
        <v>914</v>
      </c>
    </row>
    <row r="536" spans="1:7" ht="24.75" customHeight="1" x14ac:dyDescent="0.2">
      <c r="A536" s="18" t="s">
        <v>86</v>
      </c>
      <c r="B536" s="15" t="s">
        <v>376</v>
      </c>
      <c r="C536" s="15" t="s">
        <v>378</v>
      </c>
      <c r="D536" s="15" t="s">
        <v>389</v>
      </c>
      <c r="E536" s="15" t="s">
        <v>87</v>
      </c>
      <c r="F536" s="16">
        <f>875</f>
        <v>875</v>
      </c>
      <c r="G536" s="16">
        <f>914</f>
        <v>914</v>
      </c>
    </row>
    <row r="537" spans="1:7" ht="24.75" customHeight="1" x14ac:dyDescent="0.2">
      <c r="A537" s="18" t="s">
        <v>279</v>
      </c>
      <c r="B537" s="15" t="s">
        <v>376</v>
      </c>
      <c r="C537" s="15" t="s">
        <v>378</v>
      </c>
      <c r="D537" s="15" t="s">
        <v>390</v>
      </c>
      <c r="E537" s="15"/>
      <c r="F537" s="16">
        <f>F538</f>
        <v>3714</v>
      </c>
      <c r="G537" s="16">
        <f>G538</f>
        <v>3714</v>
      </c>
    </row>
    <row r="538" spans="1:7" ht="24.75" customHeight="1" x14ac:dyDescent="0.2">
      <c r="A538" s="18" t="s">
        <v>86</v>
      </c>
      <c r="B538" s="15" t="s">
        <v>376</v>
      </c>
      <c r="C538" s="15" t="s">
        <v>378</v>
      </c>
      <c r="D538" s="15" t="s">
        <v>390</v>
      </c>
      <c r="E538" s="15" t="s">
        <v>87</v>
      </c>
      <c r="F538" s="16">
        <v>3714</v>
      </c>
      <c r="G538" s="16">
        <v>3714</v>
      </c>
    </row>
    <row r="539" spans="1:7" ht="64.5" customHeight="1" x14ac:dyDescent="0.2">
      <c r="A539" s="18" t="s">
        <v>391</v>
      </c>
      <c r="B539" s="15" t="s">
        <v>376</v>
      </c>
      <c r="C539" s="15" t="s">
        <v>378</v>
      </c>
      <c r="D539" s="15" t="s">
        <v>392</v>
      </c>
      <c r="E539" s="15"/>
      <c r="F539" s="16">
        <f>F540</f>
        <v>40044</v>
      </c>
      <c r="G539" s="16">
        <f>G540</f>
        <v>40044</v>
      </c>
    </row>
    <row r="540" spans="1:7" ht="24" x14ac:dyDescent="0.2">
      <c r="A540" s="18" t="s">
        <v>86</v>
      </c>
      <c r="B540" s="15" t="s">
        <v>376</v>
      </c>
      <c r="C540" s="15" t="s">
        <v>378</v>
      </c>
      <c r="D540" s="15" t="s">
        <v>392</v>
      </c>
      <c r="E540" s="15" t="s">
        <v>87</v>
      </c>
      <c r="F540" s="16">
        <f>38040+1220+784</f>
        <v>40044</v>
      </c>
      <c r="G540" s="16">
        <f>38040+1220+784</f>
        <v>40044</v>
      </c>
    </row>
    <row r="541" spans="1:7" ht="51" customHeight="1" x14ac:dyDescent="0.2">
      <c r="A541" s="19" t="s">
        <v>393</v>
      </c>
      <c r="B541" s="15" t="s">
        <v>376</v>
      </c>
      <c r="C541" s="15" t="s">
        <v>378</v>
      </c>
      <c r="D541" s="15" t="s">
        <v>394</v>
      </c>
      <c r="E541" s="15"/>
      <c r="F541" s="16">
        <f>F542+F544+F546</f>
        <v>13313</v>
      </c>
      <c r="G541" s="16">
        <f>G542+G544+G546</f>
        <v>13328</v>
      </c>
    </row>
    <row r="542" spans="1:7" ht="28.5" customHeight="1" x14ac:dyDescent="0.2">
      <c r="A542" s="18" t="s">
        <v>84</v>
      </c>
      <c r="B542" s="15" t="s">
        <v>376</v>
      </c>
      <c r="C542" s="15" t="s">
        <v>378</v>
      </c>
      <c r="D542" s="15" t="s">
        <v>395</v>
      </c>
      <c r="E542" s="15"/>
      <c r="F542" s="16">
        <f>F543</f>
        <v>3331</v>
      </c>
      <c r="G542" s="16">
        <f>G543</f>
        <v>3346</v>
      </c>
    </row>
    <row r="543" spans="1:7" ht="24.75" customHeight="1" x14ac:dyDescent="0.2">
      <c r="A543" s="18" t="s">
        <v>86</v>
      </c>
      <c r="B543" s="15" t="s">
        <v>376</v>
      </c>
      <c r="C543" s="15" t="s">
        <v>378</v>
      </c>
      <c r="D543" s="15" t="s">
        <v>395</v>
      </c>
      <c r="E543" s="15" t="s">
        <v>87</v>
      </c>
      <c r="F543" s="16">
        <v>3331</v>
      </c>
      <c r="G543" s="16">
        <v>3346</v>
      </c>
    </row>
    <row r="544" spans="1:7" ht="25.5" customHeight="1" x14ac:dyDescent="0.2">
      <c r="A544" s="18" t="s">
        <v>279</v>
      </c>
      <c r="B544" s="15" t="s">
        <v>376</v>
      </c>
      <c r="C544" s="15" t="s">
        <v>378</v>
      </c>
      <c r="D544" s="15" t="s">
        <v>396</v>
      </c>
      <c r="E544" s="15"/>
      <c r="F544" s="16">
        <f>F545</f>
        <v>9982</v>
      </c>
      <c r="G544" s="16">
        <f>G545</f>
        <v>9982</v>
      </c>
    </row>
    <row r="545" spans="1:7" ht="22.5" customHeight="1" x14ac:dyDescent="0.2">
      <c r="A545" s="18" t="s">
        <v>86</v>
      </c>
      <c r="B545" s="15" t="s">
        <v>376</v>
      </c>
      <c r="C545" s="15" t="s">
        <v>378</v>
      </c>
      <c r="D545" s="15" t="s">
        <v>396</v>
      </c>
      <c r="E545" s="15" t="s">
        <v>87</v>
      </c>
      <c r="F545" s="16">
        <v>9982</v>
      </c>
      <c r="G545" s="16">
        <v>9982</v>
      </c>
    </row>
    <row r="546" spans="1:7" ht="22.5" hidden="1" customHeight="1" x14ac:dyDescent="0.2">
      <c r="A546" s="18" t="s">
        <v>397</v>
      </c>
      <c r="B546" s="15" t="s">
        <v>376</v>
      </c>
      <c r="C546" s="15" t="s">
        <v>378</v>
      </c>
      <c r="D546" s="15" t="s">
        <v>555</v>
      </c>
      <c r="E546" s="15"/>
      <c r="F546" s="16">
        <f>F547</f>
        <v>0</v>
      </c>
      <c r="G546" s="16">
        <f>G547</f>
        <v>0</v>
      </c>
    </row>
    <row r="547" spans="1:7" ht="26.25" hidden="1" customHeight="1" x14ac:dyDescent="0.2">
      <c r="A547" s="18" t="s">
        <v>86</v>
      </c>
      <c r="B547" s="15" t="s">
        <v>376</v>
      </c>
      <c r="C547" s="15" t="s">
        <v>378</v>
      </c>
      <c r="D547" s="15" t="s">
        <v>555</v>
      </c>
      <c r="E547" s="15" t="s">
        <v>87</v>
      </c>
      <c r="F547" s="16">
        <f>5-5</f>
        <v>0</v>
      </c>
      <c r="G547" s="16">
        <f>5-5</f>
        <v>0</v>
      </c>
    </row>
    <row r="548" spans="1:7" ht="24.75" customHeight="1" x14ac:dyDescent="0.2">
      <c r="A548" s="19" t="s">
        <v>398</v>
      </c>
      <c r="B548" s="15" t="s">
        <v>376</v>
      </c>
      <c r="C548" s="15" t="s">
        <v>378</v>
      </c>
      <c r="D548" s="15" t="s">
        <v>399</v>
      </c>
      <c r="E548" s="15"/>
      <c r="F548" s="16">
        <f>F549</f>
        <v>100</v>
      </c>
      <c r="G548" s="16">
        <f>G549</f>
        <v>100</v>
      </c>
    </row>
    <row r="549" spans="1:7" ht="19.5" customHeight="1" x14ac:dyDescent="0.2">
      <c r="A549" s="18" t="s">
        <v>400</v>
      </c>
      <c r="B549" s="15" t="s">
        <v>376</v>
      </c>
      <c r="C549" s="15" t="s">
        <v>378</v>
      </c>
      <c r="D549" s="15" t="s">
        <v>401</v>
      </c>
      <c r="E549" s="15"/>
      <c r="F549" s="16">
        <f>F550</f>
        <v>100</v>
      </c>
      <c r="G549" s="16">
        <f>G550</f>
        <v>100</v>
      </c>
    </row>
    <row r="550" spans="1:7" ht="24" x14ac:dyDescent="0.2">
      <c r="A550" s="18" t="s">
        <v>21</v>
      </c>
      <c r="B550" s="15" t="s">
        <v>376</v>
      </c>
      <c r="C550" s="15" t="s">
        <v>378</v>
      </c>
      <c r="D550" s="15" t="s">
        <v>401</v>
      </c>
      <c r="E550" s="15" t="s">
        <v>22</v>
      </c>
      <c r="F550" s="16">
        <v>100</v>
      </c>
      <c r="G550" s="16">
        <v>100</v>
      </c>
    </row>
    <row r="551" spans="1:7" ht="22.5" hidden="1" customHeight="1" x14ac:dyDescent="0.2">
      <c r="A551" s="24" t="s">
        <v>402</v>
      </c>
      <c r="B551" s="15" t="s">
        <v>376</v>
      </c>
      <c r="C551" s="15" t="s">
        <v>378</v>
      </c>
      <c r="D551" s="15" t="s">
        <v>403</v>
      </c>
      <c r="E551" s="15"/>
      <c r="F551" s="16">
        <f>F552</f>
        <v>0</v>
      </c>
      <c r="G551" s="16">
        <f>G552</f>
        <v>0</v>
      </c>
    </row>
    <row r="552" spans="1:7" ht="26.25" hidden="1" customHeight="1" x14ac:dyDescent="0.2">
      <c r="A552" s="13" t="s">
        <v>397</v>
      </c>
      <c r="B552" s="15" t="s">
        <v>376</v>
      </c>
      <c r="C552" s="15" t="s">
        <v>378</v>
      </c>
      <c r="D552" s="15" t="s">
        <v>404</v>
      </c>
      <c r="E552" s="15"/>
      <c r="F552" s="16">
        <f>F553</f>
        <v>0</v>
      </c>
      <c r="G552" s="16">
        <f>G553</f>
        <v>0</v>
      </c>
    </row>
    <row r="553" spans="1:7" ht="26.25" hidden="1" customHeight="1" x14ac:dyDescent="0.2">
      <c r="A553" s="13" t="s">
        <v>86</v>
      </c>
      <c r="B553" s="15" t="s">
        <v>376</v>
      </c>
      <c r="C553" s="15" t="s">
        <v>378</v>
      </c>
      <c r="D553" s="15" t="s">
        <v>404</v>
      </c>
      <c r="E553" s="15" t="s">
        <v>87</v>
      </c>
      <c r="F553" s="16"/>
      <c r="G553" s="16"/>
    </row>
    <row r="554" spans="1:7" ht="16.5" customHeight="1" x14ac:dyDescent="0.2">
      <c r="A554" s="21" t="s">
        <v>10</v>
      </c>
      <c r="B554" s="22" t="s">
        <v>376</v>
      </c>
      <c r="C554" s="22" t="s">
        <v>378</v>
      </c>
      <c r="D554" s="22" t="s">
        <v>11</v>
      </c>
      <c r="E554" s="22"/>
      <c r="F554" s="23">
        <f>F555</f>
        <v>10136</v>
      </c>
      <c r="G554" s="23">
        <f>G555</f>
        <v>10136</v>
      </c>
    </row>
    <row r="555" spans="1:7" ht="15.75" customHeight="1" x14ac:dyDescent="0.2">
      <c r="A555" s="18" t="s">
        <v>10</v>
      </c>
      <c r="B555" s="15" t="s">
        <v>376</v>
      </c>
      <c r="C555" s="15" t="s">
        <v>378</v>
      </c>
      <c r="D555" s="15" t="s">
        <v>12</v>
      </c>
      <c r="E555" s="15"/>
      <c r="F555" s="16">
        <f>F556+F561+F558</f>
        <v>10136</v>
      </c>
      <c r="G555" s="16">
        <f>G556+G561+G558</f>
        <v>10136</v>
      </c>
    </row>
    <row r="556" spans="1:7" ht="24.75" customHeight="1" x14ac:dyDescent="0.2">
      <c r="A556" s="18" t="s">
        <v>84</v>
      </c>
      <c r="B556" s="15" t="s">
        <v>376</v>
      </c>
      <c r="C556" s="15" t="s">
        <v>378</v>
      </c>
      <c r="D556" s="15" t="s">
        <v>85</v>
      </c>
      <c r="E556" s="15"/>
      <c r="F556" s="16">
        <f>F557</f>
        <v>1523</v>
      </c>
      <c r="G556" s="16">
        <f>G557</f>
        <v>1523</v>
      </c>
    </row>
    <row r="557" spans="1:7" ht="25.5" customHeight="1" x14ac:dyDescent="0.2">
      <c r="A557" s="18" t="s">
        <v>86</v>
      </c>
      <c r="B557" s="15" t="s">
        <v>376</v>
      </c>
      <c r="C557" s="15" t="s">
        <v>378</v>
      </c>
      <c r="D557" s="15" t="s">
        <v>85</v>
      </c>
      <c r="E557" s="15" t="s">
        <v>87</v>
      </c>
      <c r="F557" s="16">
        <f>1346+28+149</f>
        <v>1523</v>
      </c>
      <c r="G557" s="16">
        <f>1346+28+149</f>
        <v>1523</v>
      </c>
    </row>
    <row r="558" spans="1:7" ht="25.5" hidden="1" customHeight="1" x14ac:dyDescent="0.2">
      <c r="A558" s="18" t="s">
        <v>405</v>
      </c>
      <c r="B558" s="15" t="s">
        <v>376</v>
      </c>
      <c r="C558" s="15" t="s">
        <v>378</v>
      </c>
      <c r="D558" s="15" t="s">
        <v>406</v>
      </c>
      <c r="E558" s="15"/>
      <c r="F558" s="16">
        <f>F559+F560</f>
        <v>0</v>
      </c>
      <c r="G558" s="16">
        <f>G559+G560</f>
        <v>0</v>
      </c>
    </row>
    <row r="559" spans="1:7" ht="17.25" hidden="1" customHeight="1" x14ac:dyDescent="0.2">
      <c r="A559" s="18" t="s">
        <v>35</v>
      </c>
      <c r="B559" s="15" t="s">
        <v>376</v>
      </c>
      <c r="C559" s="15" t="s">
        <v>378</v>
      </c>
      <c r="D559" s="15" t="s">
        <v>406</v>
      </c>
      <c r="E559" s="15" t="s">
        <v>36</v>
      </c>
      <c r="F559" s="16"/>
      <c r="G559" s="16"/>
    </row>
    <row r="560" spans="1:7" ht="28.5" hidden="1" customHeight="1" x14ac:dyDescent="0.2">
      <c r="A560" s="18" t="s">
        <v>86</v>
      </c>
      <c r="B560" s="15" t="s">
        <v>376</v>
      </c>
      <c r="C560" s="15" t="s">
        <v>378</v>
      </c>
      <c r="D560" s="15" t="s">
        <v>406</v>
      </c>
      <c r="E560" s="15" t="s">
        <v>87</v>
      </c>
      <c r="F560" s="16"/>
      <c r="G560" s="16"/>
    </row>
    <row r="561" spans="1:7" ht="24" x14ac:dyDescent="0.2">
      <c r="A561" s="18" t="s">
        <v>407</v>
      </c>
      <c r="B561" s="15" t="s">
        <v>376</v>
      </c>
      <c r="C561" s="15" t="s">
        <v>378</v>
      </c>
      <c r="D561" s="15" t="s">
        <v>30</v>
      </c>
      <c r="E561" s="15"/>
      <c r="F561" s="16">
        <f>F562</f>
        <v>8613</v>
      </c>
      <c r="G561" s="16">
        <f>G562</f>
        <v>8613</v>
      </c>
    </row>
    <row r="562" spans="1:7" ht="62.25" customHeight="1" x14ac:dyDescent="0.2">
      <c r="A562" s="18" t="s">
        <v>408</v>
      </c>
      <c r="B562" s="15" t="s">
        <v>376</v>
      </c>
      <c r="C562" s="15" t="s">
        <v>378</v>
      </c>
      <c r="D562" s="15" t="s">
        <v>409</v>
      </c>
      <c r="E562" s="15"/>
      <c r="F562" s="16">
        <f>F563</f>
        <v>8613</v>
      </c>
      <c r="G562" s="16">
        <f>G563</f>
        <v>8613</v>
      </c>
    </row>
    <row r="563" spans="1:7" ht="28.5" customHeight="1" x14ac:dyDescent="0.2">
      <c r="A563" s="18" t="s">
        <v>86</v>
      </c>
      <c r="B563" s="15" t="s">
        <v>376</v>
      </c>
      <c r="C563" s="15" t="s">
        <v>378</v>
      </c>
      <c r="D563" s="15" t="s">
        <v>409</v>
      </c>
      <c r="E563" s="15" t="s">
        <v>87</v>
      </c>
      <c r="F563" s="16">
        <f>8447+166</f>
        <v>8613</v>
      </c>
      <c r="G563" s="16">
        <f>8447+166</f>
        <v>8613</v>
      </c>
    </row>
    <row r="564" spans="1:7" ht="16.5" customHeight="1" x14ac:dyDescent="0.2">
      <c r="A564" s="21" t="s">
        <v>410</v>
      </c>
      <c r="B564" s="22" t="s">
        <v>376</v>
      </c>
      <c r="C564" s="22" t="s">
        <v>411</v>
      </c>
      <c r="D564" s="22"/>
      <c r="E564" s="22"/>
      <c r="F564" s="23">
        <f>F565</f>
        <v>3999</v>
      </c>
      <c r="G564" s="23">
        <f>G565</f>
        <v>3999</v>
      </c>
    </row>
    <row r="565" spans="1:7" ht="14.25" customHeight="1" x14ac:dyDescent="0.2">
      <c r="A565" s="21" t="s">
        <v>10</v>
      </c>
      <c r="B565" s="22" t="s">
        <v>376</v>
      </c>
      <c r="C565" s="22" t="s">
        <v>411</v>
      </c>
      <c r="D565" s="22" t="s">
        <v>11</v>
      </c>
      <c r="E565" s="22"/>
      <c r="F565" s="23">
        <f>F566</f>
        <v>3999</v>
      </c>
      <c r="G565" s="23">
        <f>G566</f>
        <v>3999</v>
      </c>
    </row>
    <row r="566" spans="1:7" ht="16.5" customHeight="1" x14ac:dyDescent="0.2">
      <c r="A566" s="18" t="s">
        <v>10</v>
      </c>
      <c r="B566" s="15" t="s">
        <v>376</v>
      </c>
      <c r="C566" s="15" t="s">
        <v>411</v>
      </c>
      <c r="D566" s="15" t="s">
        <v>12</v>
      </c>
      <c r="E566" s="15"/>
      <c r="F566" s="16">
        <f>F569+F567</f>
        <v>3999</v>
      </c>
      <c r="G566" s="16">
        <f>G569+G567</f>
        <v>3999</v>
      </c>
    </row>
    <row r="567" spans="1:7" ht="24" customHeight="1" x14ac:dyDescent="0.2">
      <c r="A567" s="18" t="s">
        <v>279</v>
      </c>
      <c r="B567" s="15" t="s">
        <v>376</v>
      </c>
      <c r="C567" s="15" t="s">
        <v>411</v>
      </c>
      <c r="D567" s="15" t="s">
        <v>365</v>
      </c>
      <c r="E567" s="15"/>
      <c r="F567" s="16">
        <f>F568</f>
        <v>2621</v>
      </c>
      <c r="G567" s="16">
        <f>G568</f>
        <v>2621</v>
      </c>
    </row>
    <row r="568" spans="1:7" ht="57.75" customHeight="1" x14ac:dyDescent="0.2">
      <c r="A568" s="18" t="s">
        <v>15</v>
      </c>
      <c r="B568" s="15" t="s">
        <v>376</v>
      </c>
      <c r="C568" s="15" t="s">
        <v>411</v>
      </c>
      <c r="D568" s="15" t="s">
        <v>365</v>
      </c>
      <c r="E568" s="15" t="s">
        <v>16</v>
      </c>
      <c r="F568" s="16">
        <v>2621</v>
      </c>
      <c r="G568" s="16">
        <v>2621</v>
      </c>
    </row>
    <row r="569" spans="1:7" ht="24.75" customHeight="1" x14ac:dyDescent="0.2">
      <c r="A569" s="18" t="s">
        <v>84</v>
      </c>
      <c r="B569" s="15" t="s">
        <v>376</v>
      </c>
      <c r="C569" s="15" t="s">
        <v>411</v>
      </c>
      <c r="D569" s="15" t="s">
        <v>85</v>
      </c>
      <c r="E569" s="15"/>
      <c r="F569" s="16">
        <f>F570+F571</f>
        <v>1378</v>
      </c>
      <c r="G569" s="16">
        <f>G570+G571</f>
        <v>1378</v>
      </c>
    </row>
    <row r="570" spans="1:7" ht="57" customHeight="1" x14ac:dyDescent="0.2">
      <c r="A570" s="18" t="s">
        <v>15</v>
      </c>
      <c r="B570" s="15" t="s">
        <v>376</v>
      </c>
      <c r="C570" s="15" t="s">
        <v>411</v>
      </c>
      <c r="D570" s="15" t="s">
        <v>85</v>
      </c>
      <c r="E570" s="15" t="s">
        <v>16</v>
      </c>
      <c r="F570" s="16">
        <v>792</v>
      </c>
      <c r="G570" s="16">
        <v>792</v>
      </c>
    </row>
    <row r="571" spans="1:7" ht="24" x14ac:dyDescent="0.2">
      <c r="A571" s="18" t="s">
        <v>21</v>
      </c>
      <c r="B571" s="15" t="s">
        <v>376</v>
      </c>
      <c r="C571" s="15" t="s">
        <v>411</v>
      </c>
      <c r="D571" s="15" t="s">
        <v>85</v>
      </c>
      <c r="E571" s="15" t="s">
        <v>22</v>
      </c>
      <c r="F571" s="16">
        <v>586</v>
      </c>
      <c r="G571" s="16">
        <v>586</v>
      </c>
    </row>
    <row r="572" spans="1:7" ht="15.75" customHeight="1" x14ac:dyDescent="0.2">
      <c r="A572" s="21" t="s">
        <v>412</v>
      </c>
      <c r="B572" s="22">
        <v>1000</v>
      </c>
      <c r="C572" s="22"/>
      <c r="D572" s="22"/>
      <c r="E572" s="22"/>
      <c r="F572" s="23">
        <f>F573+F578+F598+F620</f>
        <v>43499</v>
      </c>
      <c r="G572" s="23">
        <f>G573+G578+G598+G620</f>
        <v>43570</v>
      </c>
    </row>
    <row r="573" spans="1:7" ht="15" customHeight="1" x14ac:dyDescent="0.2">
      <c r="A573" s="21" t="s">
        <v>413</v>
      </c>
      <c r="B573" s="22">
        <v>1000</v>
      </c>
      <c r="C573" s="22">
        <v>1001</v>
      </c>
      <c r="D573" s="22"/>
      <c r="E573" s="22"/>
      <c r="F573" s="23">
        <f t="shared" ref="F573:G576" si="31">F574</f>
        <v>2214</v>
      </c>
      <c r="G573" s="23">
        <f t="shared" si="31"/>
        <v>2254</v>
      </c>
    </row>
    <row r="574" spans="1:7" ht="18" customHeight="1" x14ac:dyDescent="0.2">
      <c r="A574" s="21" t="s">
        <v>10</v>
      </c>
      <c r="B574" s="22">
        <v>1000</v>
      </c>
      <c r="C574" s="22">
        <v>1001</v>
      </c>
      <c r="D574" s="22" t="s">
        <v>11</v>
      </c>
      <c r="E574" s="22"/>
      <c r="F574" s="23">
        <f t="shared" si="31"/>
        <v>2214</v>
      </c>
      <c r="G574" s="23">
        <f t="shared" si="31"/>
        <v>2254</v>
      </c>
    </row>
    <row r="575" spans="1:7" x14ac:dyDescent="0.2">
      <c r="A575" s="18" t="s">
        <v>10</v>
      </c>
      <c r="B575" s="15">
        <v>1000</v>
      </c>
      <c r="C575" s="15">
        <v>1001</v>
      </c>
      <c r="D575" s="15" t="s">
        <v>12</v>
      </c>
      <c r="E575" s="15"/>
      <c r="F575" s="16">
        <f t="shared" si="31"/>
        <v>2214</v>
      </c>
      <c r="G575" s="16">
        <f t="shared" si="31"/>
        <v>2254</v>
      </c>
    </row>
    <row r="576" spans="1:7" x14ac:dyDescent="0.2">
      <c r="A576" s="18" t="s">
        <v>414</v>
      </c>
      <c r="B576" s="15">
        <v>1000</v>
      </c>
      <c r="C576" s="15">
        <v>1001</v>
      </c>
      <c r="D576" s="15" t="s">
        <v>415</v>
      </c>
      <c r="E576" s="15"/>
      <c r="F576" s="16">
        <f t="shared" si="31"/>
        <v>2214</v>
      </c>
      <c r="G576" s="16">
        <f t="shared" si="31"/>
        <v>2254</v>
      </c>
    </row>
    <row r="577" spans="1:7" x14ac:dyDescent="0.2">
      <c r="A577" s="18" t="s">
        <v>35</v>
      </c>
      <c r="B577" s="15">
        <v>1000</v>
      </c>
      <c r="C577" s="15">
        <v>1001</v>
      </c>
      <c r="D577" s="15" t="s">
        <v>415</v>
      </c>
      <c r="E577" s="15" t="s">
        <v>36</v>
      </c>
      <c r="F577" s="16">
        <v>2214</v>
      </c>
      <c r="G577" s="16">
        <v>2254</v>
      </c>
    </row>
    <row r="578" spans="1:7" x14ac:dyDescent="0.2">
      <c r="A578" s="21" t="s">
        <v>416</v>
      </c>
      <c r="B578" s="22" t="s">
        <v>417</v>
      </c>
      <c r="C578" s="22" t="s">
        <v>418</v>
      </c>
      <c r="D578" s="22"/>
      <c r="E578" s="22"/>
      <c r="F578" s="23">
        <f>F579+F583+F588+F592</f>
        <v>1139</v>
      </c>
      <c r="G578" s="23">
        <f>G579+G583+G588+G592</f>
        <v>1121</v>
      </c>
    </row>
    <row r="579" spans="1:7" ht="48" x14ac:dyDescent="0.2">
      <c r="A579" s="21" t="s">
        <v>379</v>
      </c>
      <c r="B579" s="22">
        <v>1000</v>
      </c>
      <c r="C579" s="22" t="s">
        <v>418</v>
      </c>
      <c r="D579" s="22" t="s">
        <v>380</v>
      </c>
      <c r="E579" s="22"/>
      <c r="F579" s="23">
        <f t="shared" ref="F579:G581" si="32">F580</f>
        <v>90</v>
      </c>
      <c r="G579" s="23">
        <f t="shared" si="32"/>
        <v>25</v>
      </c>
    </row>
    <row r="580" spans="1:7" ht="65.25" customHeight="1" x14ac:dyDescent="0.2">
      <c r="A580" s="19" t="s">
        <v>419</v>
      </c>
      <c r="B580" s="15">
        <v>1000</v>
      </c>
      <c r="C580" s="15" t="s">
        <v>418</v>
      </c>
      <c r="D580" s="15" t="s">
        <v>420</v>
      </c>
      <c r="E580" s="15"/>
      <c r="F580" s="16">
        <f t="shared" si="32"/>
        <v>90</v>
      </c>
      <c r="G580" s="16">
        <f t="shared" si="32"/>
        <v>25</v>
      </c>
    </row>
    <row r="581" spans="1:7" x14ac:dyDescent="0.2">
      <c r="A581" s="18" t="s">
        <v>421</v>
      </c>
      <c r="B581" s="15">
        <v>1000</v>
      </c>
      <c r="C581" s="15" t="s">
        <v>418</v>
      </c>
      <c r="D581" s="15" t="s">
        <v>422</v>
      </c>
      <c r="E581" s="15"/>
      <c r="F581" s="16">
        <f t="shared" si="32"/>
        <v>90</v>
      </c>
      <c r="G581" s="16">
        <f t="shared" si="32"/>
        <v>25</v>
      </c>
    </row>
    <row r="582" spans="1:7" x14ac:dyDescent="0.2">
      <c r="A582" s="18" t="s">
        <v>35</v>
      </c>
      <c r="B582" s="15">
        <v>1000</v>
      </c>
      <c r="C582" s="15" t="s">
        <v>418</v>
      </c>
      <c r="D582" s="15" t="s">
        <v>422</v>
      </c>
      <c r="E582" s="15" t="s">
        <v>36</v>
      </c>
      <c r="F582" s="16">
        <v>90</v>
      </c>
      <c r="G582" s="16">
        <v>25</v>
      </c>
    </row>
    <row r="583" spans="1:7" ht="36" hidden="1" x14ac:dyDescent="0.2">
      <c r="A583" s="21" t="s">
        <v>423</v>
      </c>
      <c r="B583" s="22">
        <v>1000</v>
      </c>
      <c r="C583" s="22" t="s">
        <v>418</v>
      </c>
      <c r="D583" s="22" t="s">
        <v>424</v>
      </c>
      <c r="E583" s="22"/>
      <c r="F583" s="23">
        <f t="shared" ref="F583:G586" si="33">F584</f>
        <v>0</v>
      </c>
      <c r="G583" s="23">
        <f t="shared" si="33"/>
        <v>0</v>
      </c>
    </row>
    <row r="584" spans="1:7" ht="24" hidden="1" x14ac:dyDescent="0.2">
      <c r="A584" s="18" t="s">
        <v>425</v>
      </c>
      <c r="B584" s="15">
        <v>1000</v>
      </c>
      <c r="C584" s="15" t="s">
        <v>418</v>
      </c>
      <c r="D584" s="15" t="s">
        <v>426</v>
      </c>
      <c r="E584" s="15"/>
      <c r="F584" s="16">
        <f t="shared" si="33"/>
        <v>0</v>
      </c>
      <c r="G584" s="16">
        <f t="shared" si="33"/>
        <v>0</v>
      </c>
    </row>
    <row r="585" spans="1:7" ht="36" hidden="1" customHeight="1" x14ac:dyDescent="0.2">
      <c r="A585" s="18" t="s">
        <v>427</v>
      </c>
      <c r="B585" s="15">
        <v>1000</v>
      </c>
      <c r="C585" s="15" t="s">
        <v>418</v>
      </c>
      <c r="D585" s="15" t="s">
        <v>428</v>
      </c>
      <c r="E585" s="15"/>
      <c r="F585" s="16">
        <f t="shared" si="33"/>
        <v>0</v>
      </c>
      <c r="G585" s="16">
        <f t="shared" si="33"/>
        <v>0</v>
      </c>
    </row>
    <row r="586" spans="1:7" ht="36" hidden="1" x14ac:dyDescent="0.2">
      <c r="A586" s="18" t="s">
        <v>429</v>
      </c>
      <c r="B586" s="15">
        <v>1000</v>
      </c>
      <c r="C586" s="15" t="s">
        <v>418</v>
      </c>
      <c r="D586" s="15" t="s">
        <v>430</v>
      </c>
      <c r="E586" s="15"/>
      <c r="F586" s="16">
        <f t="shared" si="33"/>
        <v>0</v>
      </c>
      <c r="G586" s="16">
        <f t="shared" si="33"/>
        <v>0</v>
      </c>
    </row>
    <row r="587" spans="1:7" hidden="1" x14ac:dyDescent="0.2">
      <c r="A587" s="18" t="s">
        <v>35</v>
      </c>
      <c r="B587" s="15">
        <v>1000</v>
      </c>
      <c r="C587" s="15" t="s">
        <v>418</v>
      </c>
      <c r="D587" s="15" t="s">
        <v>430</v>
      </c>
      <c r="E587" s="15" t="s">
        <v>36</v>
      </c>
      <c r="F587" s="16"/>
      <c r="G587" s="16"/>
    </row>
    <row r="588" spans="1:7" ht="24" x14ac:dyDescent="0.2">
      <c r="A588" s="21" t="s">
        <v>431</v>
      </c>
      <c r="B588" s="22">
        <v>1000</v>
      </c>
      <c r="C588" s="22" t="s">
        <v>418</v>
      </c>
      <c r="D588" s="22" t="s">
        <v>432</v>
      </c>
      <c r="E588" s="22"/>
      <c r="F588" s="23">
        <f t="shared" ref="F588:G590" si="34">F589</f>
        <v>897</v>
      </c>
      <c r="G588" s="23">
        <f t="shared" si="34"/>
        <v>944</v>
      </c>
    </row>
    <row r="589" spans="1:7" ht="48" x14ac:dyDescent="0.2">
      <c r="A589" s="19" t="s">
        <v>433</v>
      </c>
      <c r="B589" s="15">
        <v>1000</v>
      </c>
      <c r="C589" s="15" t="s">
        <v>418</v>
      </c>
      <c r="D589" s="15" t="s">
        <v>434</v>
      </c>
      <c r="E589" s="15"/>
      <c r="F589" s="16">
        <f t="shared" si="34"/>
        <v>897</v>
      </c>
      <c r="G589" s="16">
        <f t="shared" si="34"/>
        <v>944</v>
      </c>
    </row>
    <row r="590" spans="1:7" ht="24" x14ac:dyDescent="0.2">
      <c r="A590" s="18" t="s">
        <v>435</v>
      </c>
      <c r="B590" s="15">
        <v>1000</v>
      </c>
      <c r="C590" s="15" t="s">
        <v>418</v>
      </c>
      <c r="D590" s="15" t="s">
        <v>436</v>
      </c>
      <c r="E590" s="15"/>
      <c r="F590" s="16">
        <f t="shared" si="34"/>
        <v>897</v>
      </c>
      <c r="G590" s="16">
        <f t="shared" si="34"/>
        <v>944</v>
      </c>
    </row>
    <row r="591" spans="1:7" x14ac:dyDescent="0.2">
      <c r="A591" s="18" t="s">
        <v>35</v>
      </c>
      <c r="B591" s="15">
        <v>1000</v>
      </c>
      <c r="C591" s="15" t="s">
        <v>418</v>
      </c>
      <c r="D591" s="15" t="s">
        <v>436</v>
      </c>
      <c r="E591" s="15" t="s">
        <v>36</v>
      </c>
      <c r="F591" s="16">
        <f>399+498</f>
        <v>897</v>
      </c>
      <c r="G591" s="16">
        <v>944</v>
      </c>
    </row>
    <row r="592" spans="1:7" x14ac:dyDescent="0.2">
      <c r="A592" s="21" t="s">
        <v>10</v>
      </c>
      <c r="B592" s="22">
        <v>1000</v>
      </c>
      <c r="C592" s="22" t="s">
        <v>418</v>
      </c>
      <c r="D592" s="22" t="s">
        <v>11</v>
      </c>
      <c r="E592" s="22"/>
      <c r="F592" s="23">
        <f>F593</f>
        <v>152</v>
      </c>
      <c r="G592" s="23">
        <f>G593</f>
        <v>152</v>
      </c>
    </row>
    <row r="593" spans="1:7" x14ac:dyDescent="0.2">
      <c r="A593" s="18" t="s">
        <v>10</v>
      </c>
      <c r="B593" s="15">
        <v>1000</v>
      </c>
      <c r="C593" s="15" t="s">
        <v>418</v>
      </c>
      <c r="D593" s="15" t="s">
        <v>12</v>
      </c>
      <c r="E593" s="15"/>
      <c r="F593" s="16">
        <f>F594+F596</f>
        <v>152</v>
      </c>
      <c r="G593" s="16">
        <f>G594+G596</f>
        <v>152</v>
      </c>
    </row>
    <row r="594" spans="1:7" ht="24" customHeight="1" x14ac:dyDescent="0.2">
      <c r="A594" s="18" t="s">
        <v>437</v>
      </c>
      <c r="B594" s="15">
        <v>1000</v>
      </c>
      <c r="C594" s="15" t="s">
        <v>418</v>
      </c>
      <c r="D594" s="15" t="s">
        <v>438</v>
      </c>
      <c r="E594" s="15"/>
      <c r="F594" s="16">
        <f>F595</f>
        <v>152</v>
      </c>
      <c r="G594" s="16">
        <f>G595</f>
        <v>152</v>
      </c>
    </row>
    <row r="595" spans="1:7" ht="13.5" customHeight="1" x14ac:dyDescent="0.2">
      <c r="A595" s="18" t="s">
        <v>35</v>
      </c>
      <c r="B595" s="15">
        <v>1000</v>
      </c>
      <c r="C595" s="15" t="s">
        <v>418</v>
      </c>
      <c r="D595" s="15" t="s">
        <v>438</v>
      </c>
      <c r="E595" s="15" t="s">
        <v>36</v>
      </c>
      <c r="F595" s="16">
        <v>152</v>
      </c>
      <c r="G595" s="16">
        <v>152</v>
      </c>
    </row>
    <row r="596" spans="1:7" ht="72" hidden="1" x14ac:dyDescent="0.2">
      <c r="A596" s="29" t="s">
        <v>439</v>
      </c>
      <c r="B596" s="15">
        <v>1000</v>
      </c>
      <c r="C596" s="15" t="s">
        <v>418</v>
      </c>
      <c r="D596" s="15" t="s">
        <v>125</v>
      </c>
      <c r="E596" s="15"/>
      <c r="F596" s="16">
        <f>F597</f>
        <v>0</v>
      </c>
      <c r="G596" s="16">
        <f>G597</f>
        <v>0</v>
      </c>
    </row>
    <row r="597" spans="1:7" ht="13.5" hidden="1" customHeight="1" x14ac:dyDescent="0.2">
      <c r="A597" s="18" t="s">
        <v>35</v>
      </c>
      <c r="B597" s="15">
        <v>1000</v>
      </c>
      <c r="C597" s="15" t="s">
        <v>418</v>
      </c>
      <c r="D597" s="15" t="s">
        <v>125</v>
      </c>
      <c r="E597" s="15" t="s">
        <v>36</v>
      </c>
      <c r="F597" s="16"/>
      <c r="G597" s="16"/>
    </row>
    <row r="598" spans="1:7" s="17" customFormat="1" ht="13.5" customHeight="1" x14ac:dyDescent="0.15">
      <c r="A598" s="21" t="s">
        <v>440</v>
      </c>
      <c r="B598" s="22">
        <v>1000</v>
      </c>
      <c r="C598" s="22" t="s">
        <v>441</v>
      </c>
      <c r="D598" s="22"/>
      <c r="E598" s="22"/>
      <c r="F598" s="23">
        <f>F599+F603</f>
        <v>39446</v>
      </c>
      <c r="G598" s="23">
        <f>G599+G603</f>
        <v>39495</v>
      </c>
    </row>
    <row r="599" spans="1:7" ht="14.25" customHeight="1" x14ac:dyDescent="0.2">
      <c r="A599" s="21" t="s">
        <v>10</v>
      </c>
      <c r="B599" s="22">
        <v>1000</v>
      </c>
      <c r="C599" s="22" t="s">
        <v>441</v>
      </c>
      <c r="D599" s="22" t="s">
        <v>11</v>
      </c>
      <c r="E599" s="22"/>
      <c r="F599" s="23">
        <f t="shared" ref="F599:G601" si="35">F600</f>
        <v>8672</v>
      </c>
      <c r="G599" s="23">
        <f t="shared" si="35"/>
        <v>8672</v>
      </c>
    </row>
    <row r="600" spans="1:7" x14ac:dyDescent="0.2">
      <c r="A600" s="18" t="s">
        <v>10</v>
      </c>
      <c r="B600" s="15">
        <v>1000</v>
      </c>
      <c r="C600" s="15" t="s">
        <v>441</v>
      </c>
      <c r="D600" s="15" t="s">
        <v>12</v>
      </c>
      <c r="E600" s="15"/>
      <c r="F600" s="16">
        <f t="shared" si="35"/>
        <v>8672</v>
      </c>
      <c r="G600" s="16">
        <f t="shared" si="35"/>
        <v>8672</v>
      </c>
    </row>
    <row r="601" spans="1:7" ht="36" x14ac:dyDescent="0.2">
      <c r="A601" s="18" t="s">
        <v>442</v>
      </c>
      <c r="B601" s="15">
        <v>1000</v>
      </c>
      <c r="C601" s="15" t="s">
        <v>441</v>
      </c>
      <c r="D601" s="15" t="s">
        <v>443</v>
      </c>
      <c r="E601" s="15"/>
      <c r="F601" s="16">
        <f t="shared" si="35"/>
        <v>8672</v>
      </c>
      <c r="G601" s="16">
        <f t="shared" si="35"/>
        <v>8672</v>
      </c>
    </row>
    <row r="602" spans="1:7" ht="24" x14ac:dyDescent="0.2">
      <c r="A602" s="18" t="s">
        <v>149</v>
      </c>
      <c r="B602" s="15">
        <v>1000</v>
      </c>
      <c r="C602" s="15" t="s">
        <v>441</v>
      </c>
      <c r="D602" s="15" t="s">
        <v>443</v>
      </c>
      <c r="E602" s="15" t="s">
        <v>150</v>
      </c>
      <c r="F602" s="16">
        <f>13876-5204</f>
        <v>8672</v>
      </c>
      <c r="G602" s="16">
        <f>6938+1734</f>
        <v>8672</v>
      </c>
    </row>
    <row r="603" spans="1:7" ht="24" x14ac:dyDescent="0.2">
      <c r="A603" s="21" t="s">
        <v>51</v>
      </c>
      <c r="B603" s="22">
        <v>1000</v>
      </c>
      <c r="C603" s="22" t="s">
        <v>441</v>
      </c>
      <c r="D603" s="22" t="s">
        <v>52</v>
      </c>
      <c r="E603" s="22"/>
      <c r="F603" s="23">
        <f>F604+F608</f>
        <v>30774</v>
      </c>
      <c r="G603" s="23">
        <f>G604+G608</f>
        <v>30823</v>
      </c>
    </row>
    <row r="604" spans="1:7" ht="24" x14ac:dyDescent="0.2">
      <c r="A604" s="18" t="s">
        <v>271</v>
      </c>
      <c r="B604" s="15">
        <v>1000</v>
      </c>
      <c r="C604" s="15" t="s">
        <v>441</v>
      </c>
      <c r="D604" s="15" t="s">
        <v>272</v>
      </c>
      <c r="E604" s="15"/>
      <c r="F604" s="16">
        <f t="shared" ref="F604:G606" si="36">F605</f>
        <v>9239</v>
      </c>
      <c r="G604" s="16">
        <f t="shared" si="36"/>
        <v>9239</v>
      </c>
    </row>
    <row r="605" spans="1:7" ht="36" x14ac:dyDescent="0.2">
      <c r="A605" s="19" t="s">
        <v>444</v>
      </c>
      <c r="B605" s="15">
        <v>1000</v>
      </c>
      <c r="C605" s="15" t="s">
        <v>441</v>
      </c>
      <c r="D605" s="15" t="s">
        <v>445</v>
      </c>
      <c r="E605" s="15"/>
      <c r="F605" s="16">
        <f t="shared" si="36"/>
        <v>9239</v>
      </c>
      <c r="G605" s="16">
        <f t="shared" si="36"/>
        <v>9239</v>
      </c>
    </row>
    <row r="606" spans="1:7" ht="48" x14ac:dyDescent="0.2">
      <c r="A606" s="20" t="s">
        <v>446</v>
      </c>
      <c r="B606" s="15">
        <v>1000</v>
      </c>
      <c r="C606" s="15" t="s">
        <v>441</v>
      </c>
      <c r="D606" s="15" t="s">
        <v>447</v>
      </c>
      <c r="E606" s="15"/>
      <c r="F606" s="16">
        <f t="shared" si="36"/>
        <v>9239</v>
      </c>
      <c r="G606" s="16">
        <f t="shared" si="36"/>
        <v>9239</v>
      </c>
    </row>
    <row r="607" spans="1:7" ht="24" x14ac:dyDescent="0.2">
      <c r="A607" s="18" t="s">
        <v>86</v>
      </c>
      <c r="B607" s="15">
        <v>1000</v>
      </c>
      <c r="C607" s="15" t="s">
        <v>441</v>
      </c>
      <c r="D607" s="15" t="s">
        <v>447</v>
      </c>
      <c r="E607" s="15" t="s">
        <v>87</v>
      </c>
      <c r="F607" s="16">
        <v>9239</v>
      </c>
      <c r="G607" s="16">
        <v>9239</v>
      </c>
    </row>
    <row r="608" spans="1:7" x14ac:dyDescent="0.2">
      <c r="A608" s="18" t="s">
        <v>53</v>
      </c>
      <c r="B608" s="15">
        <v>1000</v>
      </c>
      <c r="C608" s="15" t="s">
        <v>441</v>
      </c>
      <c r="D608" s="15" t="s">
        <v>54</v>
      </c>
      <c r="E608" s="15"/>
      <c r="F608" s="16">
        <f>F609+F613+F616</f>
        <v>21535</v>
      </c>
      <c r="G608" s="16">
        <f>G609+G613+G616</f>
        <v>21584</v>
      </c>
    </row>
    <row r="609" spans="1:7" ht="36" x14ac:dyDescent="0.2">
      <c r="A609" s="19" t="s">
        <v>448</v>
      </c>
      <c r="B609" s="15">
        <v>1000</v>
      </c>
      <c r="C609" s="15" t="s">
        <v>441</v>
      </c>
      <c r="D609" s="15" t="s">
        <v>449</v>
      </c>
      <c r="E609" s="15"/>
      <c r="F609" s="16">
        <f>F610</f>
        <v>19509</v>
      </c>
      <c r="G609" s="16">
        <f>G610</f>
        <v>19509</v>
      </c>
    </row>
    <row r="610" spans="1:7" ht="64.5" customHeight="1" x14ac:dyDescent="0.2">
      <c r="A610" s="20" t="s">
        <v>450</v>
      </c>
      <c r="B610" s="15">
        <v>1000</v>
      </c>
      <c r="C610" s="15" t="s">
        <v>441</v>
      </c>
      <c r="D610" s="15" t="s">
        <v>451</v>
      </c>
      <c r="E610" s="15"/>
      <c r="F610" s="16">
        <f>F611+F612</f>
        <v>19509</v>
      </c>
      <c r="G610" s="16">
        <f>G611+G612</f>
        <v>19509</v>
      </c>
    </row>
    <row r="611" spans="1:7" ht="24" x14ac:dyDescent="0.2">
      <c r="A611" s="18" t="s">
        <v>21</v>
      </c>
      <c r="B611" s="15">
        <v>1000</v>
      </c>
      <c r="C611" s="15" t="s">
        <v>441</v>
      </c>
      <c r="D611" s="15" t="s">
        <v>451</v>
      </c>
      <c r="E611" s="15" t="s">
        <v>22</v>
      </c>
      <c r="F611" s="16">
        <v>142</v>
      </c>
      <c r="G611" s="16">
        <v>142</v>
      </c>
    </row>
    <row r="612" spans="1:7" x14ac:dyDescent="0.2">
      <c r="A612" s="18" t="s">
        <v>35</v>
      </c>
      <c r="B612" s="15">
        <v>1000</v>
      </c>
      <c r="C612" s="15" t="s">
        <v>441</v>
      </c>
      <c r="D612" s="15" t="s">
        <v>451</v>
      </c>
      <c r="E612" s="15" t="s">
        <v>36</v>
      </c>
      <c r="F612" s="16">
        <v>19367</v>
      </c>
      <c r="G612" s="16">
        <v>19367</v>
      </c>
    </row>
    <row r="613" spans="1:7" ht="36" x14ac:dyDescent="0.2">
      <c r="A613" s="19" t="s">
        <v>452</v>
      </c>
      <c r="B613" s="15">
        <v>1000</v>
      </c>
      <c r="C613" s="15" t="s">
        <v>441</v>
      </c>
      <c r="D613" s="15" t="s">
        <v>453</v>
      </c>
      <c r="E613" s="15"/>
      <c r="F613" s="16">
        <f>F614</f>
        <v>1956</v>
      </c>
      <c r="G613" s="16">
        <f>G614</f>
        <v>2005</v>
      </c>
    </row>
    <row r="614" spans="1:7" ht="36" x14ac:dyDescent="0.2">
      <c r="A614" s="18" t="s">
        <v>454</v>
      </c>
      <c r="B614" s="15">
        <v>1000</v>
      </c>
      <c r="C614" s="15" t="s">
        <v>441</v>
      </c>
      <c r="D614" s="15" t="s">
        <v>455</v>
      </c>
      <c r="E614" s="15"/>
      <c r="F614" s="16">
        <f>F615</f>
        <v>1956</v>
      </c>
      <c r="G614" s="16">
        <f>G615</f>
        <v>2005</v>
      </c>
    </row>
    <row r="615" spans="1:7" x14ac:dyDescent="0.2">
      <c r="A615" s="18" t="s">
        <v>35</v>
      </c>
      <c r="B615" s="15">
        <v>1000</v>
      </c>
      <c r="C615" s="15" t="s">
        <v>441</v>
      </c>
      <c r="D615" s="15" t="s">
        <v>455</v>
      </c>
      <c r="E615" s="15" t="s">
        <v>36</v>
      </c>
      <c r="F615" s="16">
        <v>1956</v>
      </c>
      <c r="G615" s="16">
        <v>2005</v>
      </c>
    </row>
    <row r="616" spans="1:7" ht="53.25" customHeight="1" x14ac:dyDescent="0.2">
      <c r="A616" s="19" t="s">
        <v>456</v>
      </c>
      <c r="B616" s="15">
        <v>1000</v>
      </c>
      <c r="C616" s="15" t="s">
        <v>441</v>
      </c>
      <c r="D616" s="15" t="s">
        <v>457</v>
      </c>
      <c r="E616" s="15"/>
      <c r="F616" s="16">
        <f>F617</f>
        <v>70</v>
      </c>
      <c r="G616" s="16">
        <f>G617</f>
        <v>70</v>
      </c>
    </row>
    <row r="617" spans="1:7" ht="64.5" customHeight="1" x14ac:dyDescent="0.2">
      <c r="A617" s="20" t="s">
        <v>458</v>
      </c>
      <c r="B617" s="15">
        <v>1000</v>
      </c>
      <c r="C617" s="15" t="s">
        <v>441</v>
      </c>
      <c r="D617" s="15" t="s">
        <v>459</v>
      </c>
      <c r="E617" s="15"/>
      <c r="F617" s="16">
        <f>F618+F619</f>
        <v>70</v>
      </c>
      <c r="G617" s="16">
        <f>G618+G619</f>
        <v>70</v>
      </c>
    </row>
    <row r="618" spans="1:7" ht="6" hidden="1" customHeight="1" x14ac:dyDescent="0.2">
      <c r="A618" s="18" t="s">
        <v>21</v>
      </c>
      <c r="B618" s="15">
        <v>1000</v>
      </c>
      <c r="C618" s="15" t="s">
        <v>441</v>
      </c>
      <c r="D618" s="15" t="s">
        <v>459</v>
      </c>
      <c r="E618" s="15" t="s">
        <v>22</v>
      </c>
      <c r="F618" s="16">
        <v>0</v>
      </c>
      <c r="G618" s="16">
        <v>0</v>
      </c>
    </row>
    <row r="619" spans="1:7" ht="14.25" customHeight="1" x14ac:dyDescent="0.2">
      <c r="A619" s="18" t="s">
        <v>35</v>
      </c>
      <c r="B619" s="15">
        <v>1000</v>
      </c>
      <c r="C619" s="15" t="s">
        <v>441</v>
      </c>
      <c r="D619" s="15" t="s">
        <v>459</v>
      </c>
      <c r="E619" s="15" t="s">
        <v>36</v>
      </c>
      <c r="F619" s="16">
        <v>70</v>
      </c>
      <c r="G619" s="16">
        <v>70</v>
      </c>
    </row>
    <row r="620" spans="1:7" x14ac:dyDescent="0.2">
      <c r="A620" s="21" t="s">
        <v>460</v>
      </c>
      <c r="B620" s="22">
        <v>1000</v>
      </c>
      <c r="C620" s="22" t="s">
        <v>461</v>
      </c>
      <c r="D620" s="22"/>
      <c r="E620" s="22"/>
      <c r="F620" s="23">
        <f t="shared" ref="F620:G623" si="37">F621</f>
        <v>700</v>
      </c>
      <c r="G620" s="23">
        <f t="shared" si="37"/>
        <v>700</v>
      </c>
    </row>
    <row r="621" spans="1:7" x14ac:dyDescent="0.2">
      <c r="A621" s="21" t="s">
        <v>10</v>
      </c>
      <c r="B621" s="22">
        <v>1000</v>
      </c>
      <c r="C621" s="22" t="s">
        <v>461</v>
      </c>
      <c r="D621" s="22" t="s">
        <v>11</v>
      </c>
      <c r="E621" s="22"/>
      <c r="F621" s="23">
        <f t="shared" si="37"/>
        <v>700</v>
      </c>
      <c r="G621" s="23">
        <f t="shared" si="37"/>
        <v>700</v>
      </c>
    </row>
    <row r="622" spans="1:7" ht="14.25" customHeight="1" x14ac:dyDescent="0.2">
      <c r="A622" s="18" t="s">
        <v>10</v>
      </c>
      <c r="B622" s="15">
        <v>1000</v>
      </c>
      <c r="C622" s="15" t="s">
        <v>461</v>
      </c>
      <c r="D622" s="15" t="s">
        <v>12</v>
      </c>
      <c r="E622" s="15"/>
      <c r="F622" s="16">
        <f t="shared" si="37"/>
        <v>700</v>
      </c>
      <c r="G622" s="16">
        <f t="shared" si="37"/>
        <v>700</v>
      </c>
    </row>
    <row r="623" spans="1:7" ht="23.25" customHeight="1" x14ac:dyDescent="0.2">
      <c r="A623" s="18" t="s">
        <v>462</v>
      </c>
      <c r="B623" s="15">
        <v>1000</v>
      </c>
      <c r="C623" s="15" t="s">
        <v>461</v>
      </c>
      <c r="D623" s="15" t="s">
        <v>463</v>
      </c>
      <c r="E623" s="15"/>
      <c r="F623" s="16">
        <f t="shared" si="37"/>
        <v>700</v>
      </c>
      <c r="G623" s="16">
        <f t="shared" si="37"/>
        <v>700</v>
      </c>
    </row>
    <row r="624" spans="1:7" ht="25.5" customHeight="1" x14ac:dyDescent="0.2">
      <c r="A624" s="18" t="s">
        <v>86</v>
      </c>
      <c r="B624" s="15">
        <v>1000</v>
      </c>
      <c r="C624" s="15" t="s">
        <v>461</v>
      </c>
      <c r="D624" s="15" t="s">
        <v>463</v>
      </c>
      <c r="E624" s="15" t="s">
        <v>87</v>
      </c>
      <c r="F624" s="16">
        <v>700</v>
      </c>
      <c r="G624" s="16">
        <v>700</v>
      </c>
    </row>
    <row r="625" spans="1:7" ht="14.25" customHeight="1" x14ac:dyDescent="0.2">
      <c r="A625" s="21" t="s">
        <v>464</v>
      </c>
      <c r="B625" s="22" t="s">
        <v>465</v>
      </c>
      <c r="C625" s="22"/>
      <c r="D625" s="22"/>
      <c r="E625" s="22"/>
      <c r="F625" s="23">
        <f>F626+F634</f>
        <v>2895</v>
      </c>
      <c r="G625" s="23">
        <f>G626+G634</f>
        <v>1160</v>
      </c>
    </row>
    <row r="626" spans="1:7" ht="12.75" customHeight="1" x14ac:dyDescent="0.2">
      <c r="A626" s="21" t="s">
        <v>466</v>
      </c>
      <c r="B626" s="22" t="s">
        <v>465</v>
      </c>
      <c r="C626" s="22" t="s">
        <v>467</v>
      </c>
      <c r="D626" s="22"/>
      <c r="E626" s="22"/>
      <c r="F626" s="23">
        <f>F627</f>
        <v>1160</v>
      </c>
      <c r="G626" s="23">
        <f>G627</f>
        <v>1160</v>
      </c>
    </row>
    <row r="627" spans="1:7" ht="31.5" customHeight="1" x14ac:dyDescent="0.2">
      <c r="A627" s="21" t="s">
        <v>468</v>
      </c>
      <c r="B627" s="22" t="s">
        <v>465</v>
      </c>
      <c r="C627" s="22" t="s">
        <v>467</v>
      </c>
      <c r="D627" s="22" t="s">
        <v>469</v>
      </c>
      <c r="E627" s="22"/>
      <c r="F627" s="23">
        <f>F628+F631</f>
        <v>1160</v>
      </c>
      <c r="G627" s="23">
        <f>G628+G631</f>
        <v>1160</v>
      </c>
    </row>
    <row r="628" spans="1:7" ht="25.5" customHeight="1" x14ac:dyDescent="0.2">
      <c r="A628" s="19" t="s">
        <v>470</v>
      </c>
      <c r="B628" s="15" t="s">
        <v>465</v>
      </c>
      <c r="C628" s="15" t="s">
        <v>467</v>
      </c>
      <c r="D628" s="15" t="s">
        <v>471</v>
      </c>
      <c r="E628" s="15"/>
      <c r="F628" s="16">
        <f>F629</f>
        <v>1060</v>
      </c>
      <c r="G628" s="16">
        <f>G629</f>
        <v>1060</v>
      </c>
    </row>
    <row r="629" spans="1:7" ht="51.75" customHeight="1" x14ac:dyDescent="0.2">
      <c r="A629" s="18" t="s">
        <v>472</v>
      </c>
      <c r="B629" s="15" t="s">
        <v>465</v>
      </c>
      <c r="C629" s="15" t="s">
        <v>467</v>
      </c>
      <c r="D629" s="15" t="s">
        <v>473</v>
      </c>
      <c r="E629" s="15"/>
      <c r="F629" s="16">
        <f>F630</f>
        <v>1060</v>
      </c>
      <c r="G629" s="16">
        <f>G630</f>
        <v>1060</v>
      </c>
    </row>
    <row r="630" spans="1:7" ht="26.25" customHeight="1" x14ac:dyDescent="0.2">
      <c r="A630" s="18" t="s">
        <v>21</v>
      </c>
      <c r="B630" s="15" t="s">
        <v>465</v>
      </c>
      <c r="C630" s="15" t="s">
        <v>467</v>
      </c>
      <c r="D630" s="15" t="s">
        <v>473</v>
      </c>
      <c r="E630" s="15" t="s">
        <v>22</v>
      </c>
      <c r="F630" s="16">
        <v>1060</v>
      </c>
      <c r="G630" s="16">
        <v>1060</v>
      </c>
    </row>
    <row r="631" spans="1:7" ht="41.25" customHeight="1" x14ac:dyDescent="0.2">
      <c r="A631" s="19" t="s">
        <v>474</v>
      </c>
      <c r="B631" s="15" t="s">
        <v>465</v>
      </c>
      <c r="C631" s="15" t="s">
        <v>467</v>
      </c>
      <c r="D631" s="15" t="s">
        <v>475</v>
      </c>
      <c r="E631" s="15"/>
      <c r="F631" s="16">
        <f>F632</f>
        <v>100</v>
      </c>
      <c r="G631" s="16">
        <f>G632</f>
        <v>100</v>
      </c>
    </row>
    <row r="632" spans="1:7" ht="30" customHeight="1" x14ac:dyDescent="0.2">
      <c r="A632" s="18" t="s">
        <v>476</v>
      </c>
      <c r="B632" s="15" t="s">
        <v>465</v>
      </c>
      <c r="C632" s="15" t="s">
        <v>467</v>
      </c>
      <c r="D632" s="15" t="s">
        <v>477</v>
      </c>
      <c r="E632" s="15"/>
      <c r="F632" s="16">
        <f>F633</f>
        <v>100</v>
      </c>
      <c r="G632" s="16">
        <f>G633</f>
        <v>100</v>
      </c>
    </row>
    <row r="633" spans="1:7" ht="24.75" customHeight="1" x14ac:dyDescent="0.2">
      <c r="A633" s="18" t="s">
        <v>21</v>
      </c>
      <c r="B633" s="15" t="s">
        <v>465</v>
      </c>
      <c r="C633" s="15" t="s">
        <v>467</v>
      </c>
      <c r="D633" s="15" t="s">
        <v>477</v>
      </c>
      <c r="E633" s="15" t="s">
        <v>22</v>
      </c>
      <c r="F633" s="16">
        <v>100</v>
      </c>
      <c r="G633" s="16">
        <v>100</v>
      </c>
    </row>
    <row r="634" spans="1:7" ht="24.75" customHeight="1" x14ac:dyDescent="0.2">
      <c r="A634" s="21" t="s">
        <v>478</v>
      </c>
      <c r="B634" s="22" t="s">
        <v>465</v>
      </c>
      <c r="C634" s="22" t="s">
        <v>479</v>
      </c>
      <c r="D634" s="22"/>
      <c r="E634" s="22"/>
      <c r="F634" s="23">
        <f t="shared" ref="F634:G641" si="38">F635</f>
        <v>1735</v>
      </c>
      <c r="G634" s="23">
        <f t="shared" si="38"/>
        <v>0</v>
      </c>
    </row>
    <row r="635" spans="1:7" ht="24.75" customHeight="1" x14ac:dyDescent="0.2">
      <c r="A635" s="21" t="s">
        <v>468</v>
      </c>
      <c r="B635" s="22" t="s">
        <v>465</v>
      </c>
      <c r="C635" s="22" t="s">
        <v>479</v>
      </c>
      <c r="D635" s="22" t="s">
        <v>469</v>
      </c>
      <c r="E635" s="22"/>
      <c r="F635" s="23">
        <f t="shared" ref="F635:G637" si="39">F636</f>
        <v>1735</v>
      </c>
      <c r="G635" s="23">
        <f t="shared" si="39"/>
        <v>0</v>
      </c>
    </row>
    <row r="636" spans="1:7" ht="36.75" customHeight="1" x14ac:dyDescent="0.2">
      <c r="A636" s="18" t="s">
        <v>591</v>
      </c>
      <c r="B636" s="15" t="s">
        <v>465</v>
      </c>
      <c r="C636" s="15" t="s">
        <v>479</v>
      </c>
      <c r="D636" s="15" t="s">
        <v>593</v>
      </c>
      <c r="E636" s="15"/>
      <c r="F636" s="16">
        <f t="shared" si="39"/>
        <v>1735</v>
      </c>
      <c r="G636" s="16">
        <f t="shared" si="39"/>
        <v>0</v>
      </c>
    </row>
    <row r="637" spans="1:7" ht="36" customHeight="1" x14ac:dyDescent="0.2">
      <c r="A637" s="18" t="s">
        <v>592</v>
      </c>
      <c r="B637" s="15" t="s">
        <v>465</v>
      </c>
      <c r="C637" s="15" t="s">
        <v>479</v>
      </c>
      <c r="D637" s="15" t="s">
        <v>594</v>
      </c>
      <c r="E637" s="15"/>
      <c r="F637" s="16">
        <f t="shared" si="39"/>
        <v>1735</v>
      </c>
      <c r="G637" s="16">
        <f t="shared" si="39"/>
        <v>0</v>
      </c>
    </row>
    <row r="638" spans="1:7" ht="24.75" customHeight="1" x14ac:dyDescent="0.2">
      <c r="A638" s="18" t="s">
        <v>21</v>
      </c>
      <c r="B638" s="15" t="s">
        <v>465</v>
      </c>
      <c r="C638" s="15" t="s">
        <v>479</v>
      </c>
      <c r="D638" s="15" t="s">
        <v>594</v>
      </c>
      <c r="E638" s="15" t="s">
        <v>22</v>
      </c>
      <c r="F638" s="16">
        <v>1735</v>
      </c>
      <c r="G638" s="16">
        <v>0</v>
      </c>
    </row>
    <row r="639" spans="1:7" ht="24.75" hidden="1" customHeight="1" x14ac:dyDescent="0.2">
      <c r="A639" s="18" t="s">
        <v>480</v>
      </c>
      <c r="B639" s="15" t="s">
        <v>465</v>
      </c>
      <c r="C639" s="15" t="s">
        <v>479</v>
      </c>
      <c r="D639" s="15" t="s">
        <v>481</v>
      </c>
      <c r="E639" s="15"/>
      <c r="F639" s="16">
        <f t="shared" si="38"/>
        <v>0</v>
      </c>
      <c r="G639" s="16">
        <f t="shared" si="38"/>
        <v>0</v>
      </c>
    </row>
    <row r="640" spans="1:7" ht="24.75" hidden="1" customHeight="1" x14ac:dyDescent="0.2">
      <c r="A640" s="18" t="s">
        <v>482</v>
      </c>
      <c r="B640" s="15" t="s">
        <v>465</v>
      </c>
      <c r="C640" s="15" t="s">
        <v>479</v>
      </c>
      <c r="D640" s="15" t="s">
        <v>483</v>
      </c>
      <c r="E640" s="15"/>
      <c r="F640" s="16">
        <f t="shared" si="38"/>
        <v>0</v>
      </c>
      <c r="G640" s="16">
        <f t="shared" si="38"/>
        <v>0</v>
      </c>
    </row>
    <row r="641" spans="1:7" ht="24.75" hidden="1" customHeight="1" x14ac:dyDescent="0.2">
      <c r="A641" s="18" t="s">
        <v>484</v>
      </c>
      <c r="B641" s="15" t="s">
        <v>465</v>
      </c>
      <c r="C641" s="15" t="s">
        <v>479</v>
      </c>
      <c r="D641" s="15" t="s">
        <v>485</v>
      </c>
      <c r="E641" s="15"/>
      <c r="F641" s="16">
        <f t="shared" si="38"/>
        <v>0</v>
      </c>
      <c r="G641" s="16">
        <f t="shared" si="38"/>
        <v>0</v>
      </c>
    </row>
    <row r="642" spans="1:7" ht="24.75" hidden="1" customHeight="1" x14ac:dyDescent="0.2">
      <c r="A642" s="18" t="s">
        <v>21</v>
      </c>
      <c r="B642" s="15" t="s">
        <v>465</v>
      </c>
      <c r="C642" s="15" t="s">
        <v>479</v>
      </c>
      <c r="D642" s="15" t="s">
        <v>485</v>
      </c>
      <c r="E642" s="15" t="s">
        <v>22</v>
      </c>
      <c r="F642" s="16"/>
      <c r="G642" s="16"/>
    </row>
    <row r="643" spans="1:7" ht="24" x14ac:dyDescent="0.2">
      <c r="A643" s="21" t="s">
        <v>486</v>
      </c>
      <c r="B643" s="22" t="s">
        <v>487</v>
      </c>
      <c r="C643" s="22"/>
      <c r="D643" s="22"/>
      <c r="E643" s="22"/>
      <c r="F643" s="23">
        <f t="shared" ref="F643:G647" si="40">F644</f>
        <v>173</v>
      </c>
      <c r="G643" s="23">
        <f t="shared" si="40"/>
        <v>3</v>
      </c>
    </row>
    <row r="644" spans="1:7" ht="24" x14ac:dyDescent="0.2">
      <c r="A644" s="21" t="s">
        <v>488</v>
      </c>
      <c r="B644" s="22" t="s">
        <v>487</v>
      </c>
      <c r="C644" s="22" t="s">
        <v>489</v>
      </c>
      <c r="D644" s="22"/>
      <c r="E644" s="22"/>
      <c r="F644" s="23">
        <f t="shared" si="40"/>
        <v>173</v>
      </c>
      <c r="G644" s="23">
        <f t="shared" si="40"/>
        <v>3</v>
      </c>
    </row>
    <row r="645" spans="1:7" ht="42" customHeight="1" x14ac:dyDescent="0.2">
      <c r="A645" s="21" t="s">
        <v>63</v>
      </c>
      <c r="B645" s="22" t="s">
        <v>487</v>
      </c>
      <c r="C645" s="22" t="s">
        <v>489</v>
      </c>
      <c r="D645" s="22" t="s">
        <v>64</v>
      </c>
      <c r="E645" s="22"/>
      <c r="F645" s="23">
        <f t="shared" si="40"/>
        <v>173</v>
      </c>
      <c r="G645" s="23">
        <f t="shared" si="40"/>
        <v>3</v>
      </c>
    </row>
    <row r="646" spans="1:7" ht="27.75" customHeight="1" x14ac:dyDescent="0.2">
      <c r="A646" s="19" t="s">
        <v>490</v>
      </c>
      <c r="B646" s="15" t="s">
        <v>487</v>
      </c>
      <c r="C646" s="15" t="s">
        <v>489</v>
      </c>
      <c r="D646" s="15" t="s">
        <v>491</v>
      </c>
      <c r="E646" s="15"/>
      <c r="F646" s="16">
        <f t="shared" si="40"/>
        <v>173</v>
      </c>
      <c r="G646" s="16">
        <f t="shared" si="40"/>
        <v>3</v>
      </c>
    </row>
    <row r="647" spans="1:7" x14ac:dyDescent="0.2">
      <c r="A647" s="18" t="s">
        <v>492</v>
      </c>
      <c r="B647" s="15" t="s">
        <v>487</v>
      </c>
      <c r="C647" s="15" t="s">
        <v>489</v>
      </c>
      <c r="D647" s="15" t="s">
        <v>493</v>
      </c>
      <c r="E647" s="15"/>
      <c r="F647" s="16">
        <f t="shared" si="40"/>
        <v>173</v>
      </c>
      <c r="G647" s="16">
        <f t="shared" si="40"/>
        <v>3</v>
      </c>
    </row>
    <row r="648" spans="1:7" ht="16.5" customHeight="1" x14ac:dyDescent="0.2">
      <c r="A648" s="18" t="s">
        <v>494</v>
      </c>
      <c r="B648" s="15" t="s">
        <v>487</v>
      </c>
      <c r="C648" s="15" t="s">
        <v>489</v>
      </c>
      <c r="D648" s="15" t="s">
        <v>493</v>
      </c>
      <c r="E648" s="15" t="s">
        <v>495</v>
      </c>
      <c r="F648" s="16">
        <v>173</v>
      </c>
      <c r="G648" s="16">
        <v>3</v>
      </c>
    </row>
    <row r="649" spans="1:7" ht="39" customHeight="1" x14ac:dyDescent="0.2">
      <c r="A649" s="21" t="s">
        <v>496</v>
      </c>
      <c r="B649" s="22" t="s">
        <v>497</v>
      </c>
      <c r="C649" s="22"/>
      <c r="D649" s="22"/>
      <c r="E649" s="22"/>
      <c r="F649" s="23">
        <f t="shared" ref="F649:G651" si="41">F650</f>
        <v>73763</v>
      </c>
      <c r="G649" s="23">
        <f t="shared" si="41"/>
        <v>74161</v>
      </c>
    </row>
    <row r="650" spans="1:7" ht="39.75" customHeight="1" x14ac:dyDescent="0.2">
      <c r="A650" s="21" t="s">
        <v>498</v>
      </c>
      <c r="B650" s="22" t="s">
        <v>497</v>
      </c>
      <c r="C650" s="22" t="s">
        <v>499</v>
      </c>
      <c r="D650" s="22"/>
      <c r="E650" s="22"/>
      <c r="F650" s="23">
        <f t="shared" si="41"/>
        <v>73763</v>
      </c>
      <c r="G650" s="23">
        <f t="shared" si="41"/>
        <v>74161</v>
      </c>
    </row>
    <row r="651" spans="1:7" ht="39" customHeight="1" x14ac:dyDescent="0.2">
      <c r="A651" s="21" t="s">
        <v>63</v>
      </c>
      <c r="B651" s="22" t="s">
        <v>497</v>
      </c>
      <c r="C651" s="22" t="s">
        <v>499</v>
      </c>
      <c r="D651" s="22" t="s">
        <v>64</v>
      </c>
      <c r="E651" s="22"/>
      <c r="F651" s="23">
        <f t="shared" si="41"/>
        <v>73763</v>
      </c>
      <c r="G651" s="23">
        <f t="shared" si="41"/>
        <v>74161</v>
      </c>
    </row>
    <row r="652" spans="1:7" ht="27" customHeight="1" x14ac:dyDescent="0.2">
      <c r="A652" s="19" t="s">
        <v>72</v>
      </c>
      <c r="B652" s="15" t="s">
        <v>497</v>
      </c>
      <c r="C652" s="15" t="s">
        <v>499</v>
      </c>
      <c r="D652" s="15" t="s">
        <v>73</v>
      </c>
      <c r="E652" s="15"/>
      <c r="F652" s="16">
        <f>F653+F655</f>
        <v>73763</v>
      </c>
      <c r="G652" s="16">
        <f>G653+G655</f>
        <v>74161</v>
      </c>
    </row>
    <row r="653" spans="1:7" ht="26.25" customHeight="1" x14ac:dyDescent="0.2">
      <c r="A653" s="18" t="s">
        <v>279</v>
      </c>
      <c r="B653" s="15" t="s">
        <v>497</v>
      </c>
      <c r="C653" s="15" t="s">
        <v>499</v>
      </c>
      <c r="D653" s="15" t="s">
        <v>500</v>
      </c>
      <c r="E653" s="15"/>
      <c r="F653" s="16">
        <f>F654</f>
        <v>63834</v>
      </c>
      <c r="G653" s="16">
        <f>G654</f>
        <v>63834</v>
      </c>
    </row>
    <row r="654" spans="1:7" x14ac:dyDescent="0.2">
      <c r="A654" s="18" t="s">
        <v>98</v>
      </c>
      <c r="B654" s="15" t="s">
        <v>497</v>
      </c>
      <c r="C654" s="15" t="s">
        <v>499</v>
      </c>
      <c r="D654" s="15" t="s">
        <v>500</v>
      </c>
      <c r="E654" s="15" t="s">
        <v>99</v>
      </c>
      <c r="F654" s="16">
        <v>63834</v>
      </c>
      <c r="G654" s="16">
        <v>63834</v>
      </c>
    </row>
    <row r="655" spans="1:7" ht="48.75" customHeight="1" x14ac:dyDescent="0.2">
      <c r="A655" s="18" t="s">
        <v>74</v>
      </c>
      <c r="B655" s="15" t="s">
        <v>497</v>
      </c>
      <c r="C655" s="15" t="s">
        <v>499</v>
      </c>
      <c r="D655" s="15" t="s">
        <v>75</v>
      </c>
      <c r="E655" s="15"/>
      <c r="F655" s="16">
        <f>F656</f>
        <v>9929</v>
      </c>
      <c r="G655" s="16">
        <f>G656</f>
        <v>10327</v>
      </c>
    </row>
    <row r="656" spans="1:7" x14ac:dyDescent="0.2">
      <c r="A656" s="18" t="s">
        <v>98</v>
      </c>
      <c r="B656" s="15" t="s">
        <v>497</v>
      </c>
      <c r="C656" s="15" t="s">
        <v>499</v>
      </c>
      <c r="D656" s="15" t="s">
        <v>75</v>
      </c>
      <c r="E656" s="15" t="s">
        <v>99</v>
      </c>
      <c r="F656" s="16">
        <v>9929</v>
      </c>
      <c r="G656" s="16">
        <v>10327</v>
      </c>
    </row>
    <row r="657" spans="1:240" s="27" customFormat="1" ht="12.75" x14ac:dyDescent="0.2">
      <c r="A657" s="21" t="s">
        <v>501</v>
      </c>
      <c r="B657" s="22"/>
      <c r="C657" s="22"/>
      <c r="D657" s="22"/>
      <c r="E657" s="22"/>
      <c r="F657" s="26">
        <f>F9+F122+F128+F160+F264+F372+F527+F572+F625+F643+F649</f>
        <v>946332</v>
      </c>
      <c r="G657" s="26">
        <f>G9+G122+G128+G160+G264+G372+G527+G572+G625+G643+G649</f>
        <v>959231</v>
      </c>
    </row>
    <row r="658" spans="1:240" s="31" customFormat="1" ht="12.75" x14ac:dyDescent="0.2">
      <c r="A658" s="28"/>
      <c r="B658" s="29"/>
      <c r="C658" s="29"/>
      <c r="D658" s="29"/>
      <c r="E658" s="30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  <c r="CA658" s="2"/>
      <c r="CB658" s="2"/>
      <c r="CC658" s="2"/>
      <c r="CD658" s="2"/>
      <c r="CE658" s="2"/>
      <c r="CF658" s="2"/>
      <c r="CG658" s="2"/>
      <c r="CH658" s="2"/>
      <c r="CI658" s="2"/>
      <c r="CJ658" s="2"/>
      <c r="CK658" s="2"/>
      <c r="CL658" s="2"/>
      <c r="CM658" s="2"/>
      <c r="CN658" s="2"/>
      <c r="CO658" s="2"/>
      <c r="CP658" s="2"/>
      <c r="CQ658" s="2"/>
      <c r="CR658" s="2"/>
      <c r="CS658" s="2"/>
      <c r="CT658" s="2"/>
      <c r="CU658" s="2"/>
      <c r="CV658" s="2"/>
      <c r="CW658" s="2"/>
      <c r="CX658" s="2"/>
      <c r="CY658" s="2"/>
      <c r="CZ658" s="2"/>
      <c r="DA658" s="2"/>
      <c r="DB658" s="2"/>
      <c r="DC658" s="2"/>
      <c r="DD658" s="2"/>
      <c r="DE658" s="2"/>
      <c r="DF658" s="2"/>
      <c r="DG658" s="2"/>
      <c r="DH658" s="2"/>
      <c r="DI658" s="2"/>
      <c r="DJ658" s="2"/>
      <c r="DK658" s="2"/>
      <c r="DL658" s="2"/>
      <c r="DM658" s="2"/>
      <c r="DN658" s="2"/>
      <c r="DO658" s="2"/>
      <c r="DP658" s="2"/>
      <c r="DQ658" s="2"/>
      <c r="DR658" s="2"/>
      <c r="DS658" s="2"/>
      <c r="DT658" s="2"/>
      <c r="DU658" s="2"/>
      <c r="DV658" s="2"/>
      <c r="DW658" s="2"/>
      <c r="DX658" s="2"/>
      <c r="DY658" s="2"/>
      <c r="DZ658" s="2"/>
      <c r="EA658" s="2"/>
      <c r="EB658" s="2"/>
      <c r="EC658" s="2"/>
      <c r="ED658" s="2"/>
      <c r="EE658" s="2"/>
      <c r="EF658" s="2"/>
      <c r="EG658" s="2"/>
      <c r="EH658" s="2"/>
      <c r="EI658" s="2"/>
      <c r="EJ658" s="2"/>
      <c r="EK658" s="2"/>
      <c r="EL658" s="2"/>
      <c r="EM658" s="2"/>
      <c r="EN658" s="2"/>
      <c r="EO658" s="2"/>
      <c r="EP658" s="2"/>
      <c r="EQ658" s="2"/>
      <c r="ER658" s="2"/>
      <c r="ES658" s="2"/>
      <c r="ET658" s="2"/>
      <c r="EU658" s="2"/>
      <c r="EV658" s="2"/>
      <c r="EW658" s="2"/>
      <c r="EX658" s="2"/>
      <c r="EY658" s="2"/>
      <c r="EZ658" s="2"/>
      <c r="FA658" s="2"/>
      <c r="FB658" s="2"/>
      <c r="FC658" s="2"/>
      <c r="FD658" s="2"/>
      <c r="FE658" s="2"/>
      <c r="FF658" s="2"/>
      <c r="FG658" s="2"/>
      <c r="FH658" s="2"/>
      <c r="FI658" s="2"/>
      <c r="FJ658" s="2"/>
      <c r="FK658" s="2"/>
      <c r="FL658" s="2"/>
      <c r="FM658" s="2"/>
      <c r="FN658" s="2"/>
      <c r="FO658" s="2"/>
      <c r="FP658" s="2"/>
      <c r="FQ658" s="2"/>
      <c r="FR658" s="2"/>
      <c r="FS658" s="2"/>
      <c r="FT658" s="2"/>
      <c r="FU658" s="2"/>
      <c r="FV658" s="2"/>
      <c r="FW658" s="2"/>
      <c r="FX658" s="2"/>
      <c r="FY658" s="2"/>
      <c r="FZ658" s="2"/>
      <c r="GA658" s="2"/>
      <c r="GB658" s="2"/>
      <c r="GC658" s="2"/>
      <c r="GD658" s="2"/>
      <c r="GE658" s="2"/>
      <c r="GF658" s="2"/>
      <c r="GG658" s="2"/>
      <c r="GH658" s="2"/>
      <c r="GI658" s="2"/>
      <c r="GJ658" s="2"/>
      <c r="GK658" s="2"/>
      <c r="GL658" s="2"/>
      <c r="GM658" s="2"/>
      <c r="GN658" s="2"/>
      <c r="GO658" s="2"/>
      <c r="GP658" s="2"/>
      <c r="GQ658" s="2"/>
      <c r="GR658" s="2"/>
      <c r="GS658" s="2"/>
      <c r="GT658" s="2"/>
      <c r="GU658" s="2"/>
      <c r="GV658" s="2"/>
      <c r="GW658" s="2"/>
      <c r="GX658" s="2"/>
      <c r="GY658" s="2"/>
      <c r="GZ658" s="2"/>
      <c r="HA658" s="2"/>
      <c r="HB658" s="2"/>
      <c r="HC658" s="2"/>
      <c r="HD658" s="2"/>
      <c r="HE658" s="2"/>
      <c r="HF658" s="2"/>
      <c r="HG658" s="2"/>
      <c r="HH658" s="2"/>
      <c r="HI658" s="2"/>
      <c r="HJ658" s="2"/>
      <c r="HK658" s="2"/>
      <c r="HL658" s="2"/>
      <c r="HM658" s="2"/>
      <c r="HN658" s="2"/>
      <c r="HO658" s="2"/>
      <c r="HP658" s="2"/>
      <c r="HQ658" s="2"/>
      <c r="HR658" s="2"/>
      <c r="HS658" s="2"/>
      <c r="HT658" s="2"/>
      <c r="HU658" s="2"/>
      <c r="HV658" s="2"/>
      <c r="HW658" s="2"/>
      <c r="HX658" s="2"/>
      <c r="HY658" s="2"/>
      <c r="HZ658" s="2"/>
      <c r="IA658" s="2"/>
      <c r="IB658" s="2"/>
      <c r="IC658" s="2"/>
      <c r="ID658" s="2"/>
      <c r="IE658" s="2"/>
      <c r="IF658" s="2"/>
    </row>
    <row r="659" spans="1:240" s="31" customFormat="1" ht="12.75" x14ac:dyDescent="0.2">
      <c r="A659" s="28"/>
      <c r="B659" s="29"/>
      <c r="C659" s="29"/>
      <c r="D659" s="29"/>
      <c r="E659" s="30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  <c r="CA659" s="2"/>
      <c r="CB659" s="2"/>
      <c r="CC659" s="2"/>
      <c r="CD659" s="2"/>
      <c r="CE659" s="2"/>
      <c r="CF659" s="2"/>
      <c r="CG659" s="2"/>
      <c r="CH659" s="2"/>
      <c r="CI659" s="2"/>
      <c r="CJ659" s="2"/>
      <c r="CK659" s="2"/>
      <c r="CL659" s="2"/>
      <c r="CM659" s="2"/>
      <c r="CN659" s="2"/>
      <c r="CO659" s="2"/>
      <c r="CP659" s="2"/>
      <c r="CQ659" s="2"/>
      <c r="CR659" s="2"/>
      <c r="CS659" s="2"/>
      <c r="CT659" s="2"/>
      <c r="CU659" s="2"/>
      <c r="CV659" s="2"/>
      <c r="CW659" s="2"/>
      <c r="CX659" s="2"/>
      <c r="CY659" s="2"/>
      <c r="CZ659" s="2"/>
      <c r="DA659" s="2"/>
      <c r="DB659" s="2"/>
      <c r="DC659" s="2"/>
      <c r="DD659" s="2"/>
      <c r="DE659" s="2"/>
      <c r="DF659" s="2"/>
      <c r="DG659" s="2"/>
      <c r="DH659" s="2"/>
      <c r="DI659" s="2"/>
      <c r="DJ659" s="2"/>
      <c r="DK659" s="2"/>
      <c r="DL659" s="2"/>
      <c r="DM659" s="2"/>
      <c r="DN659" s="2"/>
      <c r="DO659" s="2"/>
      <c r="DP659" s="2"/>
      <c r="DQ659" s="2"/>
      <c r="DR659" s="2"/>
      <c r="DS659" s="2"/>
      <c r="DT659" s="2"/>
      <c r="DU659" s="2"/>
      <c r="DV659" s="2"/>
      <c r="DW659" s="2"/>
      <c r="DX659" s="2"/>
      <c r="DY659" s="2"/>
      <c r="DZ659" s="2"/>
      <c r="EA659" s="2"/>
      <c r="EB659" s="2"/>
      <c r="EC659" s="2"/>
      <c r="ED659" s="2"/>
      <c r="EE659" s="2"/>
      <c r="EF659" s="2"/>
      <c r="EG659" s="2"/>
      <c r="EH659" s="2"/>
      <c r="EI659" s="2"/>
      <c r="EJ659" s="2"/>
      <c r="EK659" s="2"/>
      <c r="EL659" s="2"/>
      <c r="EM659" s="2"/>
      <c r="EN659" s="2"/>
      <c r="EO659" s="2"/>
      <c r="EP659" s="2"/>
      <c r="EQ659" s="2"/>
      <c r="ER659" s="2"/>
      <c r="ES659" s="2"/>
      <c r="ET659" s="2"/>
      <c r="EU659" s="2"/>
      <c r="EV659" s="2"/>
      <c r="EW659" s="2"/>
      <c r="EX659" s="2"/>
      <c r="EY659" s="2"/>
      <c r="EZ659" s="2"/>
      <c r="FA659" s="2"/>
      <c r="FB659" s="2"/>
      <c r="FC659" s="2"/>
      <c r="FD659" s="2"/>
      <c r="FE659" s="2"/>
      <c r="FF659" s="2"/>
      <c r="FG659" s="2"/>
      <c r="FH659" s="2"/>
      <c r="FI659" s="2"/>
      <c r="FJ659" s="2"/>
      <c r="FK659" s="2"/>
      <c r="FL659" s="2"/>
      <c r="FM659" s="2"/>
      <c r="FN659" s="2"/>
      <c r="FO659" s="2"/>
      <c r="FP659" s="2"/>
      <c r="FQ659" s="2"/>
      <c r="FR659" s="2"/>
      <c r="FS659" s="2"/>
      <c r="FT659" s="2"/>
      <c r="FU659" s="2"/>
      <c r="FV659" s="2"/>
      <c r="FW659" s="2"/>
      <c r="FX659" s="2"/>
      <c r="FY659" s="2"/>
      <c r="FZ659" s="2"/>
      <c r="GA659" s="2"/>
      <c r="GB659" s="2"/>
      <c r="GC659" s="2"/>
      <c r="GD659" s="2"/>
      <c r="GE659" s="2"/>
      <c r="GF659" s="2"/>
      <c r="GG659" s="2"/>
      <c r="GH659" s="2"/>
      <c r="GI659" s="2"/>
      <c r="GJ659" s="2"/>
      <c r="GK659" s="2"/>
      <c r="GL659" s="2"/>
      <c r="GM659" s="2"/>
      <c r="GN659" s="2"/>
      <c r="GO659" s="2"/>
      <c r="GP659" s="2"/>
      <c r="GQ659" s="2"/>
      <c r="GR659" s="2"/>
      <c r="GS659" s="2"/>
      <c r="GT659" s="2"/>
      <c r="GU659" s="2"/>
      <c r="GV659" s="2"/>
      <c r="GW659" s="2"/>
      <c r="GX659" s="2"/>
      <c r="GY659" s="2"/>
      <c r="GZ659" s="2"/>
      <c r="HA659" s="2"/>
      <c r="HB659" s="2"/>
      <c r="HC659" s="2"/>
      <c r="HD659" s="2"/>
      <c r="HE659" s="2"/>
      <c r="HF659" s="2"/>
      <c r="HG659" s="2"/>
      <c r="HH659" s="2"/>
      <c r="HI659" s="2"/>
      <c r="HJ659" s="2"/>
      <c r="HK659" s="2"/>
      <c r="HL659" s="2"/>
      <c r="HM659" s="2"/>
      <c r="HN659" s="2"/>
      <c r="HO659" s="2"/>
      <c r="HP659" s="2"/>
      <c r="HQ659" s="2"/>
      <c r="HR659" s="2"/>
      <c r="HS659" s="2"/>
      <c r="HT659" s="2"/>
      <c r="HU659" s="2"/>
      <c r="HV659" s="2"/>
      <c r="HW659" s="2"/>
      <c r="HX659" s="2"/>
      <c r="HY659" s="2"/>
      <c r="HZ659" s="2"/>
      <c r="IA659" s="2"/>
      <c r="IB659" s="2"/>
      <c r="IC659" s="2"/>
      <c r="ID659" s="2"/>
      <c r="IE659" s="2"/>
      <c r="IF659" s="2"/>
    </row>
    <row r="660" spans="1:240" s="31" customFormat="1" ht="12.75" x14ac:dyDescent="0.2">
      <c r="A660" s="28"/>
      <c r="B660" s="29"/>
      <c r="C660" s="29"/>
      <c r="D660" s="29"/>
      <c r="E660" s="30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  <c r="CA660" s="2"/>
      <c r="CB660" s="2"/>
      <c r="CC660" s="2"/>
      <c r="CD660" s="2"/>
      <c r="CE660" s="2"/>
      <c r="CF660" s="2"/>
      <c r="CG660" s="2"/>
      <c r="CH660" s="2"/>
      <c r="CI660" s="2"/>
      <c r="CJ660" s="2"/>
      <c r="CK660" s="2"/>
      <c r="CL660" s="2"/>
      <c r="CM660" s="2"/>
      <c r="CN660" s="2"/>
      <c r="CO660" s="2"/>
      <c r="CP660" s="2"/>
      <c r="CQ660" s="2"/>
      <c r="CR660" s="2"/>
      <c r="CS660" s="2"/>
      <c r="CT660" s="2"/>
      <c r="CU660" s="2"/>
      <c r="CV660" s="2"/>
      <c r="CW660" s="2"/>
      <c r="CX660" s="2"/>
      <c r="CY660" s="2"/>
      <c r="CZ660" s="2"/>
      <c r="DA660" s="2"/>
      <c r="DB660" s="2"/>
      <c r="DC660" s="2"/>
      <c r="DD660" s="2"/>
      <c r="DE660" s="2"/>
      <c r="DF660" s="2"/>
      <c r="DG660" s="2"/>
      <c r="DH660" s="2"/>
      <c r="DI660" s="2"/>
      <c r="DJ660" s="2"/>
      <c r="DK660" s="2"/>
      <c r="DL660" s="2"/>
      <c r="DM660" s="2"/>
      <c r="DN660" s="2"/>
      <c r="DO660" s="2"/>
      <c r="DP660" s="2"/>
      <c r="DQ660" s="2"/>
      <c r="DR660" s="2"/>
      <c r="DS660" s="2"/>
      <c r="DT660" s="2"/>
      <c r="DU660" s="2"/>
      <c r="DV660" s="2"/>
      <c r="DW660" s="2"/>
      <c r="DX660" s="2"/>
      <c r="DY660" s="2"/>
      <c r="DZ660" s="2"/>
      <c r="EA660" s="2"/>
      <c r="EB660" s="2"/>
      <c r="EC660" s="2"/>
      <c r="ED660" s="2"/>
      <c r="EE660" s="2"/>
      <c r="EF660" s="2"/>
      <c r="EG660" s="2"/>
      <c r="EH660" s="2"/>
      <c r="EI660" s="2"/>
      <c r="EJ660" s="2"/>
      <c r="EK660" s="2"/>
      <c r="EL660" s="2"/>
      <c r="EM660" s="2"/>
      <c r="EN660" s="2"/>
      <c r="EO660" s="2"/>
      <c r="EP660" s="2"/>
      <c r="EQ660" s="2"/>
      <c r="ER660" s="2"/>
      <c r="ES660" s="2"/>
      <c r="ET660" s="2"/>
      <c r="EU660" s="2"/>
      <c r="EV660" s="2"/>
      <c r="EW660" s="2"/>
      <c r="EX660" s="2"/>
      <c r="EY660" s="2"/>
      <c r="EZ660" s="2"/>
      <c r="FA660" s="2"/>
      <c r="FB660" s="2"/>
      <c r="FC660" s="2"/>
      <c r="FD660" s="2"/>
      <c r="FE660" s="2"/>
      <c r="FF660" s="2"/>
      <c r="FG660" s="2"/>
      <c r="FH660" s="2"/>
      <c r="FI660" s="2"/>
      <c r="FJ660" s="2"/>
      <c r="FK660" s="2"/>
      <c r="FL660" s="2"/>
      <c r="FM660" s="2"/>
      <c r="FN660" s="2"/>
      <c r="FO660" s="2"/>
      <c r="FP660" s="2"/>
      <c r="FQ660" s="2"/>
      <c r="FR660" s="2"/>
      <c r="FS660" s="2"/>
      <c r="FT660" s="2"/>
      <c r="FU660" s="2"/>
      <c r="FV660" s="2"/>
      <c r="FW660" s="2"/>
      <c r="FX660" s="2"/>
      <c r="FY660" s="2"/>
      <c r="FZ660" s="2"/>
      <c r="GA660" s="2"/>
      <c r="GB660" s="2"/>
      <c r="GC660" s="2"/>
      <c r="GD660" s="2"/>
      <c r="GE660" s="2"/>
      <c r="GF660" s="2"/>
      <c r="GG660" s="2"/>
      <c r="GH660" s="2"/>
      <c r="GI660" s="2"/>
      <c r="GJ660" s="2"/>
      <c r="GK660" s="2"/>
      <c r="GL660" s="2"/>
      <c r="GM660" s="2"/>
      <c r="GN660" s="2"/>
      <c r="GO660" s="2"/>
      <c r="GP660" s="2"/>
      <c r="GQ660" s="2"/>
      <c r="GR660" s="2"/>
      <c r="GS660" s="2"/>
      <c r="GT660" s="2"/>
      <c r="GU660" s="2"/>
      <c r="GV660" s="2"/>
      <c r="GW660" s="2"/>
      <c r="GX660" s="2"/>
      <c r="GY660" s="2"/>
      <c r="GZ660" s="2"/>
      <c r="HA660" s="2"/>
      <c r="HB660" s="2"/>
      <c r="HC660" s="2"/>
      <c r="HD660" s="2"/>
      <c r="HE660" s="2"/>
      <c r="HF660" s="2"/>
      <c r="HG660" s="2"/>
      <c r="HH660" s="2"/>
      <c r="HI660" s="2"/>
      <c r="HJ660" s="2"/>
      <c r="HK660" s="2"/>
      <c r="HL660" s="2"/>
      <c r="HM660" s="2"/>
      <c r="HN660" s="2"/>
      <c r="HO660" s="2"/>
      <c r="HP660" s="2"/>
      <c r="HQ660" s="2"/>
      <c r="HR660" s="2"/>
      <c r="HS660" s="2"/>
      <c r="HT660" s="2"/>
      <c r="HU660" s="2"/>
      <c r="HV660" s="2"/>
      <c r="HW660" s="2"/>
      <c r="HX660" s="2"/>
      <c r="HY660" s="2"/>
      <c r="HZ660" s="2"/>
      <c r="IA660" s="2"/>
      <c r="IB660" s="2"/>
      <c r="IC660" s="2"/>
      <c r="ID660" s="2"/>
      <c r="IE660" s="2"/>
      <c r="IF660" s="2"/>
    </row>
    <row r="661" spans="1:240" s="31" customFormat="1" ht="12.75" x14ac:dyDescent="0.2">
      <c r="A661" s="28"/>
      <c r="B661" s="29"/>
      <c r="C661" s="29"/>
      <c r="D661" s="29"/>
      <c r="E661" s="30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  <c r="CA661" s="2"/>
      <c r="CB661" s="2"/>
      <c r="CC661" s="2"/>
      <c r="CD661" s="2"/>
      <c r="CE661" s="2"/>
      <c r="CF661" s="2"/>
      <c r="CG661" s="2"/>
      <c r="CH661" s="2"/>
      <c r="CI661" s="2"/>
      <c r="CJ661" s="2"/>
      <c r="CK661" s="2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  <c r="CW661" s="2"/>
      <c r="CX661" s="2"/>
      <c r="CY661" s="2"/>
      <c r="CZ661" s="2"/>
      <c r="DA661" s="2"/>
      <c r="DB661" s="2"/>
      <c r="DC661" s="2"/>
      <c r="DD661" s="2"/>
      <c r="DE661" s="2"/>
      <c r="DF661" s="2"/>
      <c r="DG661" s="2"/>
      <c r="DH661" s="2"/>
      <c r="DI661" s="2"/>
      <c r="DJ661" s="2"/>
      <c r="DK661" s="2"/>
      <c r="DL661" s="2"/>
      <c r="DM661" s="2"/>
      <c r="DN661" s="2"/>
      <c r="DO661" s="2"/>
      <c r="DP661" s="2"/>
      <c r="DQ661" s="2"/>
      <c r="DR661" s="2"/>
      <c r="DS661" s="2"/>
      <c r="DT661" s="2"/>
      <c r="DU661" s="2"/>
      <c r="DV661" s="2"/>
      <c r="DW661" s="2"/>
      <c r="DX661" s="2"/>
      <c r="DY661" s="2"/>
      <c r="DZ661" s="2"/>
      <c r="EA661" s="2"/>
      <c r="EB661" s="2"/>
      <c r="EC661" s="2"/>
      <c r="ED661" s="2"/>
      <c r="EE661" s="2"/>
      <c r="EF661" s="2"/>
      <c r="EG661" s="2"/>
      <c r="EH661" s="2"/>
      <c r="EI661" s="2"/>
      <c r="EJ661" s="2"/>
      <c r="EK661" s="2"/>
      <c r="EL661" s="2"/>
      <c r="EM661" s="2"/>
      <c r="EN661" s="2"/>
      <c r="EO661" s="2"/>
      <c r="EP661" s="2"/>
      <c r="EQ661" s="2"/>
      <c r="ER661" s="2"/>
      <c r="ES661" s="2"/>
      <c r="ET661" s="2"/>
      <c r="EU661" s="2"/>
      <c r="EV661" s="2"/>
      <c r="EW661" s="2"/>
      <c r="EX661" s="2"/>
      <c r="EY661" s="2"/>
      <c r="EZ661" s="2"/>
      <c r="FA661" s="2"/>
      <c r="FB661" s="2"/>
      <c r="FC661" s="2"/>
      <c r="FD661" s="2"/>
      <c r="FE661" s="2"/>
      <c r="FF661" s="2"/>
      <c r="FG661" s="2"/>
      <c r="FH661" s="2"/>
      <c r="FI661" s="2"/>
      <c r="FJ661" s="2"/>
      <c r="FK661" s="2"/>
      <c r="FL661" s="2"/>
      <c r="FM661" s="2"/>
      <c r="FN661" s="2"/>
      <c r="FO661" s="2"/>
      <c r="FP661" s="2"/>
      <c r="FQ661" s="2"/>
      <c r="FR661" s="2"/>
      <c r="FS661" s="2"/>
      <c r="FT661" s="2"/>
      <c r="FU661" s="2"/>
      <c r="FV661" s="2"/>
      <c r="FW661" s="2"/>
      <c r="FX661" s="2"/>
      <c r="FY661" s="2"/>
      <c r="FZ661" s="2"/>
      <c r="GA661" s="2"/>
      <c r="GB661" s="2"/>
      <c r="GC661" s="2"/>
      <c r="GD661" s="2"/>
      <c r="GE661" s="2"/>
      <c r="GF661" s="2"/>
      <c r="GG661" s="2"/>
      <c r="GH661" s="2"/>
      <c r="GI661" s="2"/>
      <c r="GJ661" s="2"/>
      <c r="GK661" s="2"/>
      <c r="GL661" s="2"/>
      <c r="GM661" s="2"/>
      <c r="GN661" s="2"/>
      <c r="GO661" s="2"/>
      <c r="GP661" s="2"/>
      <c r="GQ661" s="2"/>
      <c r="GR661" s="2"/>
      <c r="GS661" s="2"/>
      <c r="GT661" s="2"/>
      <c r="GU661" s="2"/>
      <c r="GV661" s="2"/>
      <c r="GW661" s="2"/>
      <c r="GX661" s="2"/>
      <c r="GY661" s="2"/>
      <c r="GZ661" s="2"/>
      <c r="HA661" s="2"/>
      <c r="HB661" s="2"/>
      <c r="HC661" s="2"/>
      <c r="HD661" s="2"/>
      <c r="HE661" s="2"/>
      <c r="HF661" s="2"/>
      <c r="HG661" s="2"/>
      <c r="HH661" s="2"/>
      <c r="HI661" s="2"/>
      <c r="HJ661" s="2"/>
      <c r="HK661" s="2"/>
      <c r="HL661" s="2"/>
      <c r="HM661" s="2"/>
      <c r="HN661" s="2"/>
      <c r="HO661" s="2"/>
      <c r="HP661" s="2"/>
      <c r="HQ661" s="2"/>
      <c r="HR661" s="2"/>
      <c r="HS661" s="2"/>
      <c r="HT661" s="2"/>
      <c r="HU661" s="2"/>
      <c r="HV661" s="2"/>
      <c r="HW661" s="2"/>
      <c r="HX661" s="2"/>
      <c r="HY661" s="2"/>
      <c r="HZ661" s="2"/>
      <c r="IA661" s="2"/>
      <c r="IB661" s="2"/>
      <c r="IC661" s="2"/>
      <c r="ID661" s="2"/>
      <c r="IE661" s="2"/>
      <c r="IF661" s="2"/>
    </row>
    <row r="662" spans="1:240" s="31" customFormat="1" ht="12.75" x14ac:dyDescent="0.2">
      <c r="A662" s="28"/>
      <c r="B662" s="29"/>
      <c r="C662" s="29"/>
      <c r="D662" s="29"/>
      <c r="E662" s="30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  <c r="CA662" s="2"/>
      <c r="CB662" s="2"/>
      <c r="CC662" s="2"/>
      <c r="CD662" s="2"/>
      <c r="CE662" s="2"/>
      <c r="CF662" s="2"/>
      <c r="CG662" s="2"/>
      <c r="CH662" s="2"/>
      <c r="CI662" s="2"/>
      <c r="CJ662" s="2"/>
      <c r="CK662" s="2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  <c r="CW662" s="2"/>
      <c r="CX662" s="2"/>
      <c r="CY662" s="2"/>
      <c r="CZ662" s="2"/>
      <c r="DA662" s="2"/>
      <c r="DB662" s="2"/>
      <c r="DC662" s="2"/>
      <c r="DD662" s="2"/>
      <c r="DE662" s="2"/>
      <c r="DF662" s="2"/>
      <c r="DG662" s="2"/>
      <c r="DH662" s="2"/>
      <c r="DI662" s="2"/>
      <c r="DJ662" s="2"/>
      <c r="DK662" s="2"/>
      <c r="DL662" s="2"/>
      <c r="DM662" s="2"/>
      <c r="DN662" s="2"/>
      <c r="DO662" s="2"/>
      <c r="DP662" s="2"/>
      <c r="DQ662" s="2"/>
      <c r="DR662" s="2"/>
      <c r="DS662" s="2"/>
      <c r="DT662" s="2"/>
      <c r="DU662" s="2"/>
      <c r="DV662" s="2"/>
      <c r="DW662" s="2"/>
      <c r="DX662" s="2"/>
      <c r="DY662" s="2"/>
      <c r="DZ662" s="2"/>
      <c r="EA662" s="2"/>
      <c r="EB662" s="2"/>
      <c r="EC662" s="2"/>
      <c r="ED662" s="2"/>
      <c r="EE662" s="2"/>
      <c r="EF662" s="2"/>
      <c r="EG662" s="2"/>
      <c r="EH662" s="2"/>
      <c r="EI662" s="2"/>
      <c r="EJ662" s="2"/>
      <c r="EK662" s="2"/>
      <c r="EL662" s="2"/>
      <c r="EM662" s="2"/>
      <c r="EN662" s="2"/>
      <c r="EO662" s="2"/>
      <c r="EP662" s="2"/>
      <c r="EQ662" s="2"/>
      <c r="ER662" s="2"/>
      <c r="ES662" s="2"/>
      <c r="ET662" s="2"/>
      <c r="EU662" s="2"/>
      <c r="EV662" s="2"/>
      <c r="EW662" s="2"/>
      <c r="EX662" s="2"/>
      <c r="EY662" s="2"/>
      <c r="EZ662" s="2"/>
      <c r="FA662" s="2"/>
      <c r="FB662" s="2"/>
      <c r="FC662" s="2"/>
      <c r="FD662" s="2"/>
      <c r="FE662" s="2"/>
      <c r="FF662" s="2"/>
      <c r="FG662" s="2"/>
      <c r="FH662" s="2"/>
      <c r="FI662" s="2"/>
      <c r="FJ662" s="2"/>
      <c r="FK662" s="2"/>
      <c r="FL662" s="2"/>
      <c r="FM662" s="2"/>
      <c r="FN662" s="2"/>
      <c r="FO662" s="2"/>
      <c r="FP662" s="2"/>
      <c r="FQ662" s="2"/>
      <c r="FR662" s="2"/>
      <c r="FS662" s="2"/>
      <c r="FT662" s="2"/>
      <c r="FU662" s="2"/>
      <c r="FV662" s="2"/>
      <c r="FW662" s="2"/>
      <c r="FX662" s="2"/>
      <c r="FY662" s="2"/>
      <c r="FZ662" s="2"/>
      <c r="GA662" s="2"/>
      <c r="GB662" s="2"/>
      <c r="GC662" s="2"/>
      <c r="GD662" s="2"/>
      <c r="GE662" s="2"/>
      <c r="GF662" s="2"/>
      <c r="GG662" s="2"/>
      <c r="GH662" s="2"/>
      <c r="GI662" s="2"/>
      <c r="GJ662" s="2"/>
      <c r="GK662" s="2"/>
      <c r="GL662" s="2"/>
      <c r="GM662" s="2"/>
      <c r="GN662" s="2"/>
      <c r="GO662" s="2"/>
      <c r="GP662" s="2"/>
      <c r="GQ662" s="2"/>
      <c r="GR662" s="2"/>
      <c r="GS662" s="2"/>
      <c r="GT662" s="2"/>
      <c r="GU662" s="2"/>
      <c r="GV662" s="2"/>
      <c r="GW662" s="2"/>
      <c r="GX662" s="2"/>
      <c r="GY662" s="2"/>
      <c r="GZ662" s="2"/>
      <c r="HA662" s="2"/>
      <c r="HB662" s="2"/>
      <c r="HC662" s="2"/>
      <c r="HD662" s="2"/>
      <c r="HE662" s="2"/>
      <c r="HF662" s="2"/>
      <c r="HG662" s="2"/>
      <c r="HH662" s="2"/>
      <c r="HI662" s="2"/>
      <c r="HJ662" s="2"/>
      <c r="HK662" s="2"/>
      <c r="HL662" s="2"/>
      <c r="HM662" s="2"/>
      <c r="HN662" s="2"/>
      <c r="HO662" s="2"/>
      <c r="HP662" s="2"/>
      <c r="HQ662" s="2"/>
      <c r="HR662" s="2"/>
      <c r="HS662" s="2"/>
      <c r="HT662" s="2"/>
      <c r="HU662" s="2"/>
      <c r="HV662" s="2"/>
      <c r="HW662" s="2"/>
      <c r="HX662" s="2"/>
      <c r="HY662" s="2"/>
      <c r="HZ662" s="2"/>
      <c r="IA662" s="2"/>
      <c r="IB662" s="2"/>
      <c r="IC662" s="2"/>
      <c r="ID662" s="2"/>
      <c r="IE662" s="2"/>
      <c r="IF662" s="2"/>
    </row>
    <row r="663" spans="1:240" s="31" customFormat="1" ht="12.75" x14ac:dyDescent="0.2">
      <c r="A663" s="28"/>
      <c r="B663" s="29"/>
      <c r="C663" s="29"/>
      <c r="D663" s="29"/>
      <c r="E663" s="30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  <c r="CA663" s="2"/>
      <c r="CB663" s="2"/>
      <c r="CC663" s="2"/>
      <c r="CD663" s="2"/>
      <c r="CE663" s="2"/>
      <c r="CF663" s="2"/>
      <c r="CG663" s="2"/>
      <c r="CH663" s="2"/>
      <c r="CI663" s="2"/>
      <c r="CJ663" s="2"/>
      <c r="CK663" s="2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  <c r="CW663" s="2"/>
      <c r="CX663" s="2"/>
      <c r="CY663" s="2"/>
      <c r="CZ663" s="2"/>
      <c r="DA663" s="2"/>
      <c r="DB663" s="2"/>
      <c r="DC663" s="2"/>
      <c r="DD663" s="2"/>
      <c r="DE663" s="2"/>
      <c r="DF663" s="2"/>
      <c r="DG663" s="2"/>
      <c r="DH663" s="2"/>
      <c r="DI663" s="2"/>
      <c r="DJ663" s="2"/>
      <c r="DK663" s="2"/>
      <c r="DL663" s="2"/>
      <c r="DM663" s="2"/>
      <c r="DN663" s="2"/>
      <c r="DO663" s="2"/>
      <c r="DP663" s="2"/>
      <c r="DQ663" s="2"/>
      <c r="DR663" s="2"/>
      <c r="DS663" s="2"/>
      <c r="DT663" s="2"/>
      <c r="DU663" s="2"/>
      <c r="DV663" s="2"/>
      <c r="DW663" s="2"/>
      <c r="DX663" s="2"/>
      <c r="DY663" s="2"/>
      <c r="DZ663" s="2"/>
      <c r="EA663" s="2"/>
      <c r="EB663" s="2"/>
      <c r="EC663" s="2"/>
      <c r="ED663" s="2"/>
      <c r="EE663" s="2"/>
      <c r="EF663" s="2"/>
      <c r="EG663" s="2"/>
      <c r="EH663" s="2"/>
      <c r="EI663" s="2"/>
      <c r="EJ663" s="2"/>
      <c r="EK663" s="2"/>
      <c r="EL663" s="2"/>
      <c r="EM663" s="2"/>
      <c r="EN663" s="2"/>
      <c r="EO663" s="2"/>
      <c r="EP663" s="2"/>
      <c r="EQ663" s="2"/>
      <c r="ER663" s="2"/>
      <c r="ES663" s="2"/>
      <c r="ET663" s="2"/>
      <c r="EU663" s="2"/>
      <c r="EV663" s="2"/>
      <c r="EW663" s="2"/>
      <c r="EX663" s="2"/>
      <c r="EY663" s="2"/>
      <c r="EZ663" s="2"/>
      <c r="FA663" s="2"/>
      <c r="FB663" s="2"/>
      <c r="FC663" s="2"/>
      <c r="FD663" s="2"/>
      <c r="FE663" s="2"/>
      <c r="FF663" s="2"/>
      <c r="FG663" s="2"/>
      <c r="FH663" s="2"/>
      <c r="FI663" s="2"/>
      <c r="FJ663" s="2"/>
      <c r="FK663" s="2"/>
      <c r="FL663" s="2"/>
      <c r="FM663" s="2"/>
      <c r="FN663" s="2"/>
      <c r="FO663" s="2"/>
      <c r="FP663" s="2"/>
      <c r="FQ663" s="2"/>
      <c r="FR663" s="2"/>
      <c r="FS663" s="2"/>
      <c r="FT663" s="2"/>
      <c r="FU663" s="2"/>
      <c r="FV663" s="2"/>
      <c r="FW663" s="2"/>
      <c r="FX663" s="2"/>
      <c r="FY663" s="2"/>
      <c r="FZ663" s="2"/>
      <c r="GA663" s="2"/>
      <c r="GB663" s="2"/>
      <c r="GC663" s="2"/>
      <c r="GD663" s="2"/>
      <c r="GE663" s="2"/>
      <c r="GF663" s="2"/>
      <c r="GG663" s="2"/>
      <c r="GH663" s="2"/>
      <c r="GI663" s="2"/>
      <c r="GJ663" s="2"/>
      <c r="GK663" s="2"/>
      <c r="GL663" s="2"/>
      <c r="GM663" s="2"/>
      <c r="GN663" s="2"/>
      <c r="GO663" s="2"/>
      <c r="GP663" s="2"/>
      <c r="GQ663" s="2"/>
      <c r="GR663" s="2"/>
      <c r="GS663" s="2"/>
      <c r="GT663" s="2"/>
      <c r="GU663" s="2"/>
      <c r="GV663" s="2"/>
      <c r="GW663" s="2"/>
      <c r="GX663" s="2"/>
      <c r="GY663" s="2"/>
      <c r="GZ663" s="2"/>
      <c r="HA663" s="2"/>
      <c r="HB663" s="2"/>
      <c r="HC663" s="2"/>
      <c r="HD663" s="2"/>
      <c r="HE663" s="2"/>
      <c r="HF663" s="2"/>
      <c r="HG663" s="2"/>
      <c r="HH663" s="2"/>
      <c r="HI663" s="2"/>
      <c r="HJ663" s="2"/>
      <c r="HK663" s="2"/>
      <c r="HL663" s="2"/>
      <c r="HM663" s="2"/>
      <c r="HN663" s="2"/>
      <c r="HO663" s="2"/>
      <c r="HP663" s="2"/>
      <c r="HQ663" s="2"/>
      <c r="HR663" s="2"/>
      <c r="HS663" s="2"/>
      <c r="HT663" s="2"/>
      <c r="HU663" s="2"/>
      <c r="HV663" s="2"/>
      <c r="HW663" s="2"/>
      <c r="HX663" s="2"/>
      <c r="HY663" s="2"/>
      <c r="HZ663" s="2"/>
      <c r="IA663" s="2"/>
      <c r="IB663" s="2"/>
      <c r="IC663" s="2"/>
      <c r="ID663" s="2"/>
      <c r="IE663" s="2"/>
      <c r="IF663" s="2"/>
    </row>
    <row r="664" spans="1:240" s="31" customFormat="1" ht="12.75" x14ac:dyDescent="0.2">
      <c r="A664" s="28"/>
      <c r="B664" s="29"/>
      <c r="C664" s="29"/>
      <c r="D664" s="29"/>
      <c r="E664" s="30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Y664" s="2"/>
      <c r="CZ664" s="2"/>
      <c r="DA664" s="2"/>
      <c r="DB664" s="2"/>
      <c r="DC664" s="2"/>
      <c r="DD664" s="2"/>
      <c r="DE664" s="2"/>
      <c r="DF664" s="2"/>
      <c r="DG664" s="2"/>
      <c r="DH664" s="2"/>
      <c r="DI664" s="2"/>
      <c r="DJ664" s="2"/>
      <c r="DK664" s="2"/>
      <c r="DL664" s="2"/>
      <c r="DM664" s="2"/>
      <c r="DN664" s="2"/>
      <c r="DO664" s="2"/>
      <c r="DP664" s="2"/>
      <c r="DQ664" s="2"/>
      <c r="DR664" s="2"/>
      <c r="DS664" s="2"/>
      <c r="DT664" s="2"/>
      <c r="DU664" s="2"/>
      <c r="DV664" s="2"/>
      <c r="DW664" s="2"/>
      <c r="DX664" s="2"/>
      <c r="DY664" s="2"/>
      <c r="DZ664" s="2"/>
      <c r="EA664" s="2"/>
      <c r="EB664" s="2"/>
      <c r="EC664" s="2"/>
      <c r="ED664" s="2"/>
      <c r="EE664" s="2"/>
      <c r="EF664" s="2"/>
      <c r="EG664" s="2"/>
      <c r="EH664" s="2"/>
      <c r="EI664" s="2"/>
      <c r="EJ664" s="2"/>
      <c r="EK664" s="2"/>
      <c r="EL664" s="2"/>
      <c r="EM664" s="2"/>
      <c r="EN664" s="2"/>
      <c r="EO664" s="2"/>
      <c r="EP664" s="2"/>
      <c r="EQ664" s="2"/>
      <c r="ER664" s="2"/>
      <c r="ES664" s="2"/>
      <c r="ET664" s="2"/>
      <c r="EU664" s="2"/>
      <c r="EV664" s="2"/>
      <c r="EW664" s="2"/>
      <c r="EX664" s="2"/>
      <c r="EY664" s="2"/>
      <c r="EZ664" s="2"/>
      <c r="FA664" s="2"/>
      <c r="FB664" s="2"/>
      <c r="FC664" s="2"/>
      <c r="FD664" s="2"/>
      <c r="FE664" s="2"/>
      <c r="FF664" s="2"/>
      <c r="FG664" s="2"/>
      <c r="FH664" s="2"/>
      <c r="FI664" s="2"/>
      <c r="FJ664" s="2"/>
      <c r="FK664" s="2"/>
      <c r="FL664" s="2"/>
      <c r="FM664" s="2"/>
      <c r="FN664" s="2"/>
      <c r="FO664" s="2"/>
      <c r="FP664" s="2"/>
      <c r="FQ664" s="2"/>
      <c r="FR664" s="2"/>
      <c r="FS664" s="2"/>
      <c r="FT664" s="2"/>
      <c r="FU664" s="2"/>
      <c r="FV664" s="2"/>
      <c r="FW664" s="2"/>
      <c r="FX664" s="2"/>
      <c r="FY664" s="2"/>
      <c r="FZ664" s="2"/>
      <c r="GA664" s="2"/>
      <c r="GB664" s="2"/>
      <c r="GC664" s="2"/>
      <c r="GD664" s="2"/>
      <c r="GE664" s="2"/>
      <c r="GF664" s="2"/>
      <c r="GG664" s="2"/>
      <c r="GH664" s="2"/>
      <c r="GI664" s="2"/>
      <c r="GJ664" s="2"/>
      <c r="GK664" s="2"/>
      <c r="GL664" s="2"/>
      <c r="GM664" s="2"/>
      <c r="GN664" s="2"/>
      <c r="GO664" s="2"/>
      <c r="GP664" s="2"/>
      <c r="GQ664" s="2"/>
      <c r="GR664" s="2"/>
      <c r="GS664" s="2"/>
      <c r="GT664" s="2"/>
      <c r="GU664" s="2"/>
      <c r="GV664" s="2"/>
      <c r="GW664" s="2"/>
      <c r="GX664" s="2"/>
      <c r="GY664" s="2"/>
      <c r="GZ664" s="2"/>
      <c r="HA664" s="2"/>
      <c r="HB664" s="2"/>
      <c r="HC664" s="2"/>
      <c r="HD664" s="2"/>
      <c r="HE664" s="2"/>
      <c r="HF664" s="2"/>
      <c r="HG664" s="2"/>
      <c r="HH664" s="2"/>
      <c r="HI664" s="2"/>
      <c r="HJ664" s="2"/>
      <c r="HK664" s="2"/>
      <c r="HL664" s="2"/>
      <c r="HM664" s="2"/>
      <c r="HN664" s="2"/>
      <c r="HO664" s="2"/>
      <c r="HP664" s="2"/>
      <c r="HQ664" s="2"/>
      <c r="HR664" s="2"/>
      <c r="HS664" s="2"/>
      <c r="HT664" s="2"/>
      <c r="HU664" s="2"/>
      <c r="HV664" s="2"/>
      <c r="HW664" s="2"/>
      <c r="HX664" s="2"/>
      <c r="HY664" s="2"/>
      <c r="HZ664" s="2"/>
      <c r="IA664" s="2"/>
      <c r="IB664" s="2"/>
      <c r="IC664" s="2"/>
      <c r="ID664" s="2"/>
      <c r="IE664" s="2"/>
      <c r="IF664" s="2"/>
    </row>
    <row r="665" spans="1:240" s="31" customFormat="1" ht="12.75" x14ac:dyDescent="0.2">
      <c r="A665" s="28"/>
      <c r="B665" s="29"/>
      <c r="C665" s="29"/>
      <c r="D665" s="29"/>
      <c r="E665" s="30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  <c r="CA665" s="2"/>
      <c r="CB665" s="2"/>
      <c r="CC665" s="2"/>
      <c r="CD665" s="2"/>
      <c r="CE665" s="2"/>
      <c r="CF665" s="2"/>
      <c r="CG665" s="2"/>
      <c r="CH665" s="2"/>
      <c r="CI665" s="2"/>
      <c r="CJ665" s="2"/>
      <c r="CK665" s="2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  <c r="CZ665" s="2"/>
      <c r="DA665" s="2"/>
      <c r="DB665" s="2"/>
      <c r="DC665" s="2"/>
      <c r="DD665" s="2"/>
      <c r="DE665" s="2"/>
      <c r="DF665" s="2"/>
      <c r="DG665" s="2"/>
      <c r="DH665" s="2"/>
      <c r="DI665" s="2"/>
      <c r="DJ665" s="2"/>
      <c r="DK665" s="2"/>
      <c r="DL665" s="2"/>
      <c r="DM665" s="2"/>
      <c r="DN665" s="2"/>
      <c r="DO665" s="2"/>
      <c r="DP665" s="2"/>
      <c r="DQ665" s="2"/>
      <c r="DR665" s="2"/>
      <c r="DS665" s="2"/>
      <c r="DT665" s="2"/>
      <c r="DU665" s="2"/>
      <c r="DV665" s="2"/>
      <c r="DW665" s="2"/>
      <c r="DX665" s="2"/>
      <c r="DY665" s="2"/>
      <c r="DZ665" s="2"/>
      <c r="EA665" s="2"/>
      <c r="EB665" s="2"/>
      <c r="EC665" s="2"/>
      <c r="ED665" s="2"/>
      <c r="EE665" s="2"/>
      <c r="EF665" s="2"/>
      <c r="EG665" s="2"/>
      <c r="EH665" s="2"/>
      <c r="EI665" s="2"/>
      <c r="EJ665" s="2"/>
      <c r="EK665" s="2"/>
      <c r="EL665" s="2"/>
      <c r="EM665" s="2"/>
      <c r="EN665" s="2"/>
      <c r="EO665" s="2"/>
      <c r="EP665" s="2"/>
      <c r="EQ665" s="2"/>
      <c r="ER665" s="2"/>
      <c r="ES665" s="2"/>
      <c r="ET665" s="2"/>
      <c r="EU665" s="2"/>
      <c r="EV665" s="2"/>
      <c r="EW665" s="2"/>
      <c r="EX665" s="2"/>
      <c r="EY665" s="2"/>
      <c r="EZ665" s="2"/>
      <c r="FA665" s="2"/>
      <c r="FB665" s="2"/>
      <c r="FC665" s="2"/>
      <c r="FD665" s="2"/>
      <c r="FE665" s="2"/>
      <c r="FF665" s="2"/>
      <c r="FG665" s="2"/>
      <c r="FH665" s="2"/>
      <c r="FI665" s="2"/>
      <c r="FJ665" s="2"/>
      <c r="FK665" s="2"/>
      <c r="FL665" s="2"/>
      <c r="FM665" s="2"/>
      <c r="FN665" s="2"/>
      <c r="FO665" s="2"/>
      <c r="FP665" s="2"/>
      <c r="FQ665" s="2"/>
      <c r="FR665" s="2"/>
      <c r="FS665" s="2"/>
      <c r="FT665" s="2"/>
      <c r="FU665" s="2"/>
      <c r="FV665" s="2"/>
      <c r="FW665" s="2"/>
      <c r="FX665" s="2"/>
      <c r="FY665" s="2"/>
      <c r="FZ665" s="2"/>
      <c r="GA665" s="2"/>
      <c r="GB665" s="2"/>
      <c r="GC665" s="2"/>
      <c r="GD665" s="2"/>
      <c r="GE665" s="2"/>
      <c r="GF665" s="2"/>
      <c r="GG665" s="2"/>
      <c r="GH665" s="2"/>
      <c r="GI665" s="2"/>
      <c r="GJ665" s="2"/>
      <c r="GK665" s="2"/>
      <c r="GL665" s="2"/>
      <c r="GM665" s="2"/>
      <c r="GN665" s="2"/>
      <c r="GO665" s="2"/>
      <c r="GP665" s="2"/>
      <c r="GQ665" s="2"/>
      <c r="GR665" s="2"/>
      <c r="GS665" s="2"/>
      <c r="GT665" s="2"/>
      <c r="GU665" s="2"/>
      <c r="GV665" s="2"/>
      <c r="GW665" s="2"/>
      <c r="GX665" s="2"/>
      <c r="GY665" s="2"/>
      <c r="GZ665" s="2"/>
      <c r="HA665" s="2"/>
      <c r="HB665" s="2"/>
      <c r="HC665" s="2"/>
      <c r="HD665" s="2"/>
      <c r="HE665" s="2"/>
      <c r="HF665" s="2"/>
      <c r="HG665" s="2"/>
      <c r="HH665" s="2"/>
      <c r="HI665" s="2"/>
      <c r="HJ665" s="2"/>
      <c r="HK665" s="2"/>
      <c r="HL665" s="2"/>
      <c r="HM665" s="2"/>
      <c r="HN665" s="2"/>
      <c r="HO665" s="2"/>
      <c r="HP665" s="2"/>
      <c r="HQ665" s="2"/>
      <c r="HR665" s="2"/>
      <c r="HS665" s="2"/>
      <c r="HT665" s="2"/>
      <c r="HU665" s="2"/>
      <c r="HV665" s="2"/>
      <c r="HW665" s="2"/>
      <c r="HX665" s="2"/>
      <c r="HY665" s="2"/>
      <c r="HZ665" s="2"/>
      <c r="IA665" s="2"/>
      <c r="IB665" s="2"/>
      <c r="IC665" s="2"/>
      <c r="ID665" s="2"/>
      <c r="IE665" s="2"/>
      <c r="IF665" s="2"/>
    </row>
    <row r="666" spans="1:240" s="31" customFormat="1" ht="12.75" x14ac:dyDescent="0.2">
      <c r="A666" s="28"/>
      <c r="B666" s="29"/>
      <c r="C666" s="29"/>
      <c r="D666" s="29"/>
      <c r="E666" s="30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  <c r="CZ666" s="2"/>
      <c r="DA666" s="2"/>
      <c r="DB666" s="2"/>
      <c r="DC666" s="2"/>
      <c r="DD666" s="2"/>
      <c r="DE666" s="2"/>
      <c r="DF666" s="2"/>
      <c r="DG666" s="2"/>
      <c r="DH666" s="2"/>
      <c r="DI666" s="2"/>
      <c r="DJ666" s="2"/>
      <c r="DK666" s="2"/>
      <c r="DL666" s="2"/>
      <c r="DM666" s="2"/>
      <c r="DN666" s="2"/>
      <c r="DO666" s="2"/>
      <c r="DP666" s="2"/>
      <c r="DQ666" s="2"/>
      <c r="DR666" s="2"/>
      <c r="DS666" s="2"/>
      <c r="DT666" s="2"/>
      <c r="DU666" s="2"/>
      <c r="DV666" s="2"/>
      <c r="DW666" s="2"/>
      <c r="DX666" s="2"/>
      <c r="DY666" s="2"/>
      <c r="DZ666" s="2"/>
      <c r="EA666" s="2"/>
      <c r="EB666" s="2"/>
      <c r="EC666" s="2"/>
      <c r="ED666" s="2"/>
      <c r="EE666" s="2"/>
      <c r="EF666" s="2"/>
      <c r="EG666" s="2"/>
      <c r="EH666" s="2"/>
      <c r="EI666" s="2"/>
      <c r="EJ666" s="2"/>
      <c r="EK666" s="2"/>
      <c r="EL666" s="2"/>
      <c r="EM666" s="2"/>
      <c r="EN666" s="2"/>
      <c r="EO666" s="2"/>
      <c r="EP666" s="2"/>
      <c r="EQ666" s="2"/>
      <c r="ER666" s="2"/>
      <c r="ES666" s="2"/>
      <c r="ET666" s="2"/>
      <c r="EU666" s="2"/>
      <c r="EV666" s="2"/>
      <c r="EW666" s="2"/>
      <c r="EX666" s="2"/>
      <c r="EY666" s="2"/>
      <c r="EZ666" s="2"/>
      <c r="FA666" s="2"/>
      <c r="FB666" s="2"/>
      <c r="FC666" s="2"/>
      <c r="FD666" s="2"/>
      <c r="FE666" s="2"/>
      <c r="FF666" s="2"/>
      <c r="FG666" s="2"/>
      <c r="FH666" s="2"/>
      <c r="FI666" s="2"/>
      <c r="FJ666" s="2"/>
      <c r="FK666" s="2"/>
      <c r="FL666" s="2"/>
      <c r="FM666" s="2"/>
      <c r="FN666" s="2"/>
      <c r="FO666" s="2"/>
      <c r="FP666" s="2"/>
      <c r="FQ666" s="2"/>
      <c r="FR666" s="2"/>
      <c r="FS666" s="2"/>
      <c r="FT666" s="2"/>
      <c r="FU666" s="2"/>
      <c r="FV666" s="2"/>
      <c r="FW666" s="2"/>
      <c r="FX666" s="2"/>
      <c r="FY666" s="2"/>
      <c r="FZ666" s="2"/>
      <c r="GA666" s="2"/>
      <c r="GB666" s="2"/>
      <c r="GC666" s="2"/>
      <c r="GD666" s="2"/>
      <c r="GE666" s="2"/>
      <c r="GF666" s="2"/>
      <c r="GG666" s="2"/>
      <c r="GH666" s="2"/>
      <c r="GI666" s="2"/>
      <c r="GJ666" s="2"/>
      <c r="GK666" s="2"/>
      <c r="GL666" s="2"/>
      <c r="GM666" s="2"/>
      <c r="GN666" s="2"/>
      <c r="GO666" s="2"/>
      <c r="GP666" s="2"/>
      <c r="GQ666" s="2"/>
      <c r="GR666" s="2"/>
      <c r="GS666" s="2"/>
      <c r="GT666" s="2"/>
      <c r="GU666" s="2"/>
      <c r="GV666" s="2"/>
      <c r="GW666" s="2"/>
      <c r="GX666" s="2"/>
      <c r="GY666" s="2"/>
      <c r="GZ666" s="2"/>
      <c r="HA666" s="2"/>
      <c r="HB666" s="2"/>
      <c r="HC666" s="2"/>
      <c r="HD666" s="2"/>
      <c r="HE666" s="2"/>
      <c r="HF666" s="2"/>
      <c r="HG666" s="2"/>
      <c r="HH666" s="2"/>
      <c r="HI666" s="2"/>
      <c r="HJ666" s="2"/>
      <c r="HK666" s="2"/>
      <c r="HL666" s="2"/>
      <c r="HM666" s="2"/>
      <c r="HN666" s="2"/>
      <c r="HO666" s="2"/>
      <c r="HP666" s="2"/>
      <c r="HQ666" s="2"/>
      <c r="HR666" s="2"/>
      <c r="HS666" s="2"/>
      <c r="HT666" s="2"/>
      <c r="HU666" s="2"/>
      <c r="HV666" s="2"/>
      <c r="HW666" s="2"/>
      <c r="HX666" s="2"/>
      <c r="HY666" s="2"/>
      <c r="HZ666" s="2"/>
      <c r="IA666" s="2"/>
      <c r="IB666" s="2"/>
      <c r="IC666" s="2"/>
      <c r="ID666" s="2"/>
      <c r="IE666" s="2"/>
      <c r="IF666" s="2"/>
    </row>
    <row r="667" spans="1:240" s="31" customFormat="1" ht="12.75" x14ac:dyDescent="0.2">
      <c r="A667" s="28"/>
      <c r="B667" s="29"/>
      <c r="C667" s="29"/>
      <c r="D667" s="29"/>
      <c r="E667" s="30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Y667" s="2"/>
      <c r="CZ667" s="2"/>
      <c r="DA667" s="2"/>
      <c r="DB667" s="2"/>
      <c r="DC667" s="2"/>
      <c r="DD667" s="2"/>
      <c r="DE667" s="2"/>
      <c r="DF667" s="2"/>
      <c r="DG667" s="2"/>
      <c r="DH667" s="2"/>
      <c r="DI667" s="2"/>
      <c r="DJ667" s="2"/>
      <c r="DK667" s="2"/>
      <c r="DL667" s="2"/>
      <c r="DM667" s="2"/>
      <c r="DN667" s="2"/>
      <c r="DO667" s="2"/>
      <c r="DP667" s="2"/>
      <c r="DQ667" s="2"/>
      <c r="DR667" s="2"/>
      <c r="DS667" s="2"/>
      <c r="DT667" s="2"/>
      <c r="DU667" s="2"/>
      <c r="DV667" s="2"/>
      <c r="DW667" s="2"/>
      <c r="DX667" s="2"/>
      <c r="DY667" s="2"/>
      <c r="DZ667" s="2"/>
      <c r="EA667" s="2"/>
      <c r="EB667" s="2"/>
      <c r="EC667" s="2"/>
      <c r="ED667" s="2"/>
      <c r="EE667" s="2"/>
      <c r="EF667" s="2"/>
      <c r="EG667" s="2"/>
      <c r="EH667" s="2"/>
      <c r="EI667" s="2"/>
      <c r="EJ667" s="2"/>
      <c r="EK667" s="2"/>
      <c r="EL667" s="2"/>
      <c r="EM667" s="2"/>
      <c r="EN667" s="2"/>
      <c r="EO667" s="2"/>
      <c r="EP667" s="2"/>
      <c r="EQ667" s="2"/>
      <c r="ER667" s="2"/>
      <c r="ES667" s="2"/>
      <c r="ET667" s="2"/>
      <c r="EU667" s="2"/>
      <c r="EV667" s="2"/>
      <c r="EW667" s="2"/>
      <c r="EX667" s="2"/>
      <c r="EY667" s="2"/>
      <c r="EZ667" s="2"/>
      <c r="FA667" s="2"/>
      <c r="FB667" s="2"/>
      <c r="FC667" s="2"/>
      <c r="FD667" s="2"/>
      <c r="FE667" s="2"/>
      <c r="FF667" s="2"/>
      <c r="FG667" s="2"/>
      <c r="FH667" s="2"/>
      <c r="FI667" s="2"/>
      <c r="FJ667" s="2"/>
      <c r="FK667" s="2"/>
      <c r="FL667" s="2"/>
      <c r="FM667" s="2"/>
      <c r="FN667" s="2"/>
      <c r="FO667" s="2"/>
      <c r="FP667" s="2"/>
      <c r="FQ667" s="2"/>
      <c r="FR667" s="2"/>
      <c r="FS667" s="2"/>
      <c r="FT667" s="2"/>
      <c r="FU667" s="2"/>
      <c r="FV667" s="2"/>
      <c r="FW667" s="2"/>
      <c r="FX667" s="2"/>
      <c r="FY667" s="2"/>
      <c r="FZ667" s="2"/>
      <c r="GA667" s="2"/>
      <c r="GB667" s="2"/>
      <c r="GC667" s="2"/>
      <c r="GD667" s="2"/>
      <c r="GE667" s="2"/>
      <c r="GF667" s="2"/>
      <c r="GG667" s="2"/>
      <c r="GH667" s="2"/>
      <c r="GI667" s="2"/>
      <c r="GJ667" s="2"/>
      <c r="GK667" s="2"/>
      <c r="GL667" s="2"/>
      <c r="GM667" s="2"/>
      <c r="GN667" s="2"/>
      <c r="GO667" s="2"/>
      <c r="GP667" s="2"/>
      <c r="GQ667" s="2"/>
      <c r="GR667" s="2"/>
      <c r="GS667" s="2"/>
      <c r="GT667" s="2"/>
      <c r="GU667" s="2"/>
      <c r="GV667" s="2"/>
      <c r="GW667" s="2"/>
      <c r="GX667" s="2"/>
      <c r="GY667" s="2"/>
      <c r="GZ667" s="2"/>
      <c r="HA667" s="2"/>
      <c r="HB667" s="2"/>
      <c r="HC667" s="2"/>
      <c r="HD667" s="2"/>
      <c r="HE667" s="2"/>
      <c r="HF667" s="2"/>
      <c r="HG667" s="2"/>
      <c r="HH667" s="2"/>
      <c r="HI667" s="2"/>
      <c r="HJ667" s="2"/>
      <c r="HK667" s="2"/>
      <c r="HL667" s="2"/>
      <c r="HM667" s="2"/>
      <c r="HN667" s="2"/>
      <c r="HO667" s="2"/>
      <c r="HP667" s="2"/>
      <c r="HQ667" s="2"/>
      <c r="HR667" s="2"/>
      <c r="HS667" s="2"/>
      <c r="HT667" s="2"/>
      <c r="HU667" s="2"/>
      <c r="HV667" s="2"/>
      <c r="HW667" s="2"/>
      <c r="HX667" s="2"/>
      <c r="HY667" s="2"/>
      <c r="HZ667" s="2"/>
      <c r="IA667" s="2"/>
      <c r="IB667" s="2"/>
      <c r="IC667" s="2"/>
      <c r="ID667" s="2"/>
      <c r="IE667" s="2"/>
      <c r="IF667" s="2"/>
    </row>
    <row r="668" spans="1:240" s="31" customFormat="1" ht="12.75" x14ac:dyDescent="0.2">
      <c r="A668" s="28"/>
      <c r="B668" s="29"/>
      <c r="C668" s="29"/>
      <c r="D668" s="29"/>
      <c r="E668" s="30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Y668" s="2"/>
      <c r="CZ668" s="2"/>
      <c r="DA668" s="2"/>
      <c r="DB668" s="2"/>
      <c r="DC668" s="2"/>
      <c r="DD668" s="2"/>
      <c r="DE668" s="2"/>
      <c r="DF668" s="2"/>
      <c r="DG668" s="2"/>
      <c r="DH668" s="2"/>
      <c r="DI668" s="2"/>
      <c r="DJ668" s="2"/>
      <c r="DK668" s="2"/>
      <c r="DL668" s="2"/>
      <c r="DM668" s="2"/>
      <c r="DN668" s="2"/>
      <c r="DO668" s="2"/>
      <c r="DP668" s="2"/>
      <c r="DQ668" s="2"/>
      <c r="DR668" s="2"/>
      <c r="DS668" s="2"/>
      <c r="DT668" s="2"/>
      <c r="DU668" s="2"/>
      <c r="DV668" s="2"/>
      <c r="DW668" s="2"/>
      <c r="DX668" s="2"/>
      <c r="DY668" s="2"/>
      <c r="DZ668" s="2"/>
      <c r="EA668" s="2"/>
      <c r="EB668" s="2"/>
      <c r="EC668" s="2"/>
      <c r="ED668" s="2"/>
      <c r="EE668" s="2"/>
      <c r="EF668" s="2"/>
      <c r="EG668" s="2"/>
      <c r="EH668" s="2"/>
      <c r="EI668" s="2"/>
      <c r="EJ668" s="2"/>
      <c r="EK668" s="2"/>
      <c r="EL668" s="2"/>
      <c r="EM668" s="2"/>
      <c r="EN668" s="2"/>
      <c r="EO668" s="2"/>
      <c r="EP668" s="2"/>
      <c r="EQ668" s="2"/>
      <c r="ER668" s="2"/>
      <c r="ES668" s="2"/>
      <c r="ET668" s="2"/>
      <c r="EU668" s="2"/>
      <c r="EV668" s="2"/>
      <c r="EW668" s="2"/>
      <c r="EX668" s="2"/>
      <c r="EY668" s="2"/>
      <c r="EZ668" s="2"/>
      <c r="FA668" s="2"/>
      <c r="FB668" s="2"/>
      <c r="FC668" s="2"/>
      <c r="FD668" s="2"/>
      <c r="FE668" s="2"/>
      <c r="FF668" s="2"/>
      <c r="FG668" s="2"/>
      <c r="FH668" s="2"/>
      <c r="FI668" s="2"/>
      <c r="FJ668" s="2"/>
      <c r="FK668" s="2"/>
      <c r="FL668" s="2"/>
      <c r="FM668" s="2"/>
      <c r="FN668" s="2"/>
      <c r="FO668" s="2"/>
      <c r="FP668" s="2"/>
      <c r="FQ668" s="2"/>
      <c r="FR668" s="2"/>
      <c r="FS668" s="2"/>
      <c r="FT668" s="2"/>
      <c r="FU668" s="2"/>
      <c r="FV668" s="2"/>
      <c r="FW668" s="2"/>
      <c r="FX668" s="2"/>
      <c r="FY668" s="2"/>
      <c r="FZ668" s="2"/>
      <c r="GA668" s="2"/>
      <c r="GB668" s="2"/>
      <c r="GC668" s="2"/>
      <c r="GD668" s="2"/>
      <c r="GE668" s="2"/>
      <c r="GF668" s="2"/>
      <c r="GG668" s="2"/>
      <c r="GH668" s="2"/>
      <c r="GI668" s="2"/>
      <c r="GJ668" s="2"/>
      <c r="GK668" s="2"/>
      <c r="GL668" s="2"/>
      <c r="GM668" s="2"/>
      <c r="GN668" s="2"/>
      <c r="GO668" s="2"/>
      <c r="GP668" s="2"/>
      <c r="GQ668" s="2"/>
      <c r="GR668" s="2"/>
      <c r="GS668" s="2"/>
      <c r="GT668" s="2"/>
      <c r="GU668" s="2"/>
      <c r="GV668" s="2"/>
      <c r="GW668" s="2"/>
      <c r="GX668" s="2"/>
      <c r="GY668" s="2"/>
      <c r="GZ668" s="2"/>
      <c r="HA668" s="2"/>
      <c r="HB668" s="2"/>
      <c r="HC668" s="2"/>
      <c r="HD668" s="2"/>
      <c r="HE668" s="2"/>
      <c r="HF668" s="2"/>
      <c r="HG668" s="2"/>
      <c r="HH668" s="2"/>
      <c r="HI668" s="2"/>
      <c r="HJ668" s="2"/>
      <c r="HK668" s="2"/>
      <c r="HL668" s="2"/>
      <c r="HM668" s="2"/>
      <c r="HN668" s="2"/>
      <c r="HO668" s="2"/>
      <c r="HP668" s="2"/>
      <c r="HQ668" s="2"/>
      <c r="HR668" s="2"/>
      <c r="HS668" s="2"/>
      <c r="HT668" s="2"/>
      <c r="HU668" s="2"/>
      <c r="HV668" s="2"/>
      <c r="HW668" s="2"/>
      <c r="HX668" s="2"/>
      <c r="HY668" s="2"/>
      <c r="HZ668" s="2"/>
      <c r="IA668" s="2"/>
      <c r="IB668" s="2"/>
      <c r="IC668" s="2"/>
      <c r="ID668" s="2"/>
      <c r="IE668" s="2"/>
      <c r="IF668" s="2"/>
    </row>
    <row r="669" spans="1:240" s="31" customFormat="1" ht="12.75" x14ac:dyDescent="0.2">
      <c r="A669" s="28"/>
      <c r="B669" s="29"/>
      <c r="C669" s="29"/>
      <c r="D669" s="29"/>
      <c r="E669" s="30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Y669" s="2"/>
      <c r="CZ669" s="2"/>
      <c r="DA669" s="2"/>
      <c r="DB669" s="2"/>
      <c r="DC669" s="2"/>
      <c r="DD669" s="2"/>
      <c r="DE669" s="2"/>
      <c r="DF669" s="2"/>
      <c r="DG669" s="2"/>
      <c r="DH669" s="2"/>
      <c r="DI669" s="2"/>
      <c r="DJ669" s="2"/>
      <c r="DK669" s="2"/>
      <c r="DL669" s="2"/>
      <c r="DM669" s="2"/>
      <c r="DN669" s="2"/>
      <c r="DO669" s="2"/>
      <c r="DP669" s="2"/>
      <c r="DQ669" s="2"/>
      <c r="DR669" s="2"/>
      <c r="DS669" s="2"/>
      <c r="DT669" s="2"/>
      <c r="DU669" s="2"/>
      <c r="DV669" s="2"/>
      <c r="DW669" s="2"/>
      <c r="DX669" s="2"/>
      <c r="DY669" s="2"/>
      <c r="DZ669" s="2"/>
      <c r="EA669" s="2"/>
      <c r="EB669" s="2"/>
      <c r="EC669" s="2"/>
      <c r="ED669" s="2"/>
      <c r="EE669" s="2"/>
      <c r="EF669" s="2"/>
      <c r="EG669" s="2"/>
      <c r="EH669" s="2"/>
      <c r="EI669" s="2"/>
      <c r="EJ669" s="2"/>
      <c r="EK669" s="2"/>
      <c r="EL669" s="2"/>
      <c r="EM669" s="2"/>
      <c r="EN669" s="2"/>
      <c r="EO669" s="2"/>
      <c r="EP669" s="2"/>
      <c r="EQ669" s="2"/>
      <c r="ER669" s="2"/>
      <c r="ES669" s="2"/>
      <c r="ET669" s="2"/>
      <c r="EU669" s="2"/>
      <c r="EV669" s="2"/>
      <c r="EW669" s="2"/>
      <c r="EX669" s="2"/>
      <c r="EY669" s="2"/>
      <c r="EZ669" s="2"/>
      <c r="FA669" s="2"/>
      <c r="FB669" s="2"/>
      <c r="FC669" s="2"/>
      <c r="FD669" s="2"/>
      <c r="FE669" s="2"/>
      <c r="FF669" s="2"/>
      <c r="FG669" s="2"/>
      <c r="FH669" s="2"/>
      <c r="FI669" s="2"/>
      <c r="FJ669" s="2"/>
      <c r="FK669" s="2"/>
      <c r="FL669" s="2"/>
      <c r="FM669" s="2"/>
      <c r="FN669" s="2"/>
      <c r="FO669" s="2"/>
      <c r="FP669" s="2"/>
      <c r="FQ669" s="2"/>
      <c r="FR669" s="2"/>
      <c r="FS669" s="2"/>
      <c r="FT669" s="2"/>
      <c r="FU669" s="2"/>
      <c r="FV669" s="2"/>
      <c r="FW669" s="2"/>
      <c r="FX669" s="2"/>
      <c r="FY669" s="2"/>
      <c r="FZ669" s="2"/>
      <c r="GA669" s="2"/>
      <c r="GB669" s="2"/>
      <c r="GC669" s="2"/>
      <c r="GD669" s="2"/>
      <c r="GE669" s="2"/>
      <c r="GF669" s="2"/>
      <c r="GG669" s="2"/>
      <c r="GH669" s="2"/>
      <c r="GI669" s="2"/>
      <c r="GJ669" s="2"/>
      <c r="GK669" s="2"/>
      <c r="GL669" s="2"/>
      <c r="GM669" s="2"/>
      <c r="GN669" s="2"/>
      <c r="GO669" s="2"/>
      <c r="GP669" s="2"/>
      <c r="GQ669" s="2"/>
      <c r="GR669" s="2"/>
      <c r="GS669" s="2"/>
      <c r="GT669" s="2"/>
      <c r="GU669" s="2"/>
      <c r="GV669" s="2"/>
      <c r="GW669" s="2"/>
      <c r="GX669" s="2"/>
      <c r="GY669" s="2"/>
      <c r="GZ669" s="2"/>
      <c r="HA669" s="2"/>
      <c r="HB669" s="2"/>
      <c r="HC669" s="2"/>
      <c r="HD669" s="2"/>
      <c r="HE669" s="2"/>
      <c r="HF669" s="2"/>
      <c r="HG669" s="2"/>
      <c r="HH669" s="2"/>
      <c r="HI669" s="2"/>
      <c r="HJ669" s="2"/>
      <c r="HK669" s="2"/>
      <c r="HL669" s="2"/>
      <c r="HM669" s="2"/>
      <c r="HN669" s="2"/>
      <c r="HO669" s="2"/>
      <c r="HP669" s="2"/>
      <c r="HQ669" s="2"/>
      <c r="HR669" s="2"/>
      <c r="HS669" s="2"/>
      <c r="HT669" s="2"/>
      <c r="HU669" s="2"/>
      <c r="HV669" s="2"/>
      <c r="HW669" s="2"/>
      <c r="HX669" s="2"/>
      <c r="HY669" s="2"/>
      <c r="HZ669" s="2"/>
      <c r="IA669" s="2"/>
      <c r="IB669" s="2"/>
      <c r="IC669" s="2"/>
      <c r="ID669" s="2"/>
      <c r="IE669" s="2"/>
      <c r="IF669" s="2"/>
    </row>
    <row r="670" spans="1:240" s="31" customFormat="1" ht="12.75" x14ac:dyDescent="0.2">
      <c r="A670" s="28"/>
      <c r="B670" s="29"/>
      <c r="C670" s="29"/>
      <c r="D670" s="29"/>
      <c r="E670" s="30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Y670" s="2"/>
      <c r="CZ670" s="2"/>
      <c r="DA670" s="2"/>
      <c r="DB670" s="2"/>
      <c r="DC670" s="2"/>
      <c r="DD670" s="2"/>
      <c r="DE670" s="2"/>
      <c r="DF670" s="2"/>
      <c r="DG670" s="2"/>
      <c r="DH670" s="2"/>
      <c r="DI670" s="2"/>
      <c r="DJ670" s="2"/>
      <c r="DK670" s="2"/>
      <c r="DL670" s="2"/>
      <c r="DM670" s="2"/>
      <c r="DN670" s="2"/>
      <c r="DO670" s="2"/>
      <c r="DP670" s="2"/>
      <c r="DQ670" s="2"/>
      <c r="DR670" s="2"/>
      <c r="DS670" s="2"/>
      <c r="DT670" s="2"/>
      <c r="DU670" s="2"/>
      <c r="DV670" s="2"/>
      <c r="DW670" s="2"/>
      <c r="DX670" s="2"/>
      <c r="DY670" s="2"/>
      <c r="DZ670" s="2"/>
      <c r="EA670" s="2"/>
      <c r="EB670" s="2"/>
      <c r="EC670" s="2"/>
      <c r="ED670" s="2"/>
      <c r="EE670" s="2"/>
      <c r="EF670" s="2"/>
      <c r="EG670" s="2"/>
      <c r="EH670" s="2"/>
      <c r="EI670" s="2"/>
      <c r="EJ670" s="2"/>
      <c r="EK670" s="2"/>
      <c r="EL670" s="2"/>
      <c r="EM670" s="2"/>
      <c r="EN670" s="2"/>
      <c r="EO670" s="2"/>
      <c r="EP670" s="2"/>
      <c r="EQ670" s="2"/>
      <c r="ER670" s="2"/>
      <c r="ES670" s="2"/>
      <c r="ET670" s="2"/>
      <c r="EU670" s="2"/>
      <c r="EV670" s="2"/>
      <c r="EW670" s="2"/>
      <c r="EX670" s="2"/>
      <c r="EY670" s="2"/>
      <c r="EZ670" s="2"/>
      <c r="FA670" s="2"/>
      <c r="FB670" s="2"/>
      <c r="FC670" s="2"/>
      <c r="FD670" s="2"/>
      <c r="FE670" s="2"/>
      <c r="FF670" s="2"/>
      <c r="FG670" s="2"/>
      <c r="FH670" s="2"/>
      <c r="FI670" s="2"/>
      <c r="FJ670" s="2"/>
      <c r="FK670" s="2"/>
      <c r="FL670" s="2"/>
      <c r="FM670" s="2"/>
      <c r="FN670" s="2"/>
      <c r="FO670" s="2"/>
      <c r="FP670" s="2"/>
      <c r="FQ670" s="2"/>
      <c r="FR670" s="2"/>
      <c r="FS670" s="2"/>
      <c r="FT670" s="2"/>
      <c r="FU670" s="2"/>
      <c r="FV670" s="2"/>
      <c r="FW670" s="2"/>
      <c r="FX670" s="2"/>
      <c r="FY670" s="2"/>
      <c r="FZ670" s="2"/>
      <c r="GA670" s="2"/>
      <c r="GB670" s="2"/>
      <c r="GC670" s="2"/>
      <c r="GD670" s="2"/>
      <c r="GE670" s="2"/>
      <c r="GF670" s="2"/>
      <c r="GG670" s="2"/>
      <c r="GH670" s="2"/>
      <c r="GI670" s="2"/>
      <c r="GJ670" s="2"/>
      <c r="GK670" s="2"/>
      <c r="GL670" s="2"/>
      <c r="GM670" s="2"/>
      <c r="GN670" s="2"/>
      <c r="GO670" s="2"/>
      <c r="GP670" s="2"/>
      <c r="GQ670" s="2"/>
      <c r="GR670" s="2"/>
      <c r="GS670" s="2"/>
      <c r="GT670" s="2"/>
      <c r="GU670" s="2"/>
      <c r="GV670" s="2"/>
      <c r="GW670" s="2"/>
      <c r="GX670" s="2"/>
      <c r="GY670" s="2"/>
      <c r="GZ670" s="2"/>
      <c r="HA670" s="2"/>
      <c r="HB670" s="2"/>
      <c r="HC670" s="2"/>
      <c r="HD670" s="2"/>
      <c r="HE670" s="2"/>
      <c r="HF670" s="2"/>
      <c r="HG670" s="2"/>
      <c r="HH670" s="2"/>
      <c r="HI670" s="2"/>
      <c r="HJ670" s="2"/>
      <c r="HK670" s="2"/>
      <c r="HL670" s="2"/>
      <c r="HM670" s="2"/>
      <c r="HN670" s="2"/>
      <c r="HO670" s="2"/>
      <c r="HP670" s="2"/>
      <c r="HQ670" s="2"/>
      <c r="HR670" s="2"/>
      <c r="HS670" s="2"/>
      <c r="HT670" s="2"/>
      <c r="HU670" s="2"/>
      <c r="HV670" s="2"/>
      <c r="HW670" s="2"/>
      <c r="HX670" s="2"/>
      <c r="HY670" s="2"/>
      <c r="HZ670" s="2"/>
      <c r="IA670" s="2"/>
      <c r="IB670" s="2"/>
      <c r="IC670" s="2"/>
      <c r="ID670" s="2"/>
      <c r="IE670" s="2"/>
      <c r="IF670" s="2"/>
    </row>
    <row r="671" spans="1:240" s="31" customFormat="1" ht="12.75" x14ac:dyDescent="0.2">
      <c r="A671" s="28"/>
      <c r="B671" s="29"/>
      <c r="C671" s="29"/>
      <c r="D671" s="29"/>
      <c r="E671" s="30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  <c r="CZ671" s="2"/>
      <c r="DA671" s="2"/>
      <c r="DB671" s="2"/>
      <c r="DC671" s="2"/>
      <c r="DD671" s="2"/>
      <c r="DE671" s="2"/>
      <c r="DF671" s="2"/>
      <c r="DG671" s="2"/>
      <c r="DH671" s="2"/>
      <c r="DI671" s="2"/>
      <c r="DJ671" s="2"/>
      <c r="DK671" s="2"/>
      <c r="DL671" s="2"/>
      <c r="DM671" s="2"/>
      <c r="DN671" s="2"/>
      <c r="DO671" s="2"/>
      <c r="DP671" s="2"/>
      <c r="DQ671" s="2"/>
      <c r="DR671" s="2"/>
      <c r="DS671" s="2"/>
      <c r="DT671" s="2"/>
      <c r="DU671" s="2"/>
      <c r="DV671" s="2"/>
      <c r="DW671" s="2"/>
      <c r="DX671" s="2"/>
      <c r="DY671" s="2"/>
      <c r="DZ671" s="2"/>
      <c r="EA671" s="2"/>
      <c r="EB671" s="2"/>
      <c r="EC671" s="2"/>
      <c r="ED671" s="2"/>
      <c r="EE671" s="2"/>
      <c r="EF671" s="2"/>
      <c r="EG671" s="2"/>
      <c r="EH671" s="2"/>
      <c r="EI671" s="2"/>
      <c r="EJ671" s="2"/>
      <c r="EK671" s="2"/>
      <c r="EL671" s="2"/>
      <c r="EM671" s="2"/>
      <c r="EN671" s="2"/>
      <c r="EO671" s="2"/>
      <c r="EP671" s="2"/>
      <c r="EQ671" s="2"/>
      <c r="ER671" s="2"/>
      <c r="ES671" s="2"/>
      <c r="ET671" s="2"/>
      <c r="EU671" s="2"/>
      <c r="EV671" s="2"/>
      <c r="EW671" s="2"/>
      <c r="EX671" s="2"/>
      <c r="EY671" s="2"/>
      <c r="EZ671" s="2"/>
      <c r="FA671" s="2"/>
      <c r="FB671" s="2"/>
      <c r="FC671" s="2"/>
      <c r="FD671" s="2"/>
      <c r="FE671" s="2"/>
      <c r="FF671" s="2"/>
      <c r="FG671" s="2"/>
      <c r="FH671" s="2"/>
      <c r="FI671" s="2"/>
      <c r="FJ671" s="2"/>
      <c r="FK671" s="2"/>
      <c r="FL671" s="2"/>
      <c r="FM671" s="2"/>
      <c r="FN671" s="2"/>
      <c r="FO671" s="2"/>
      <c r="FP671" s="2"/>
      <c r="FQ671" s="2"/>
      <c r="FR671" s="2"/>
      <c r="FS671" s="2"/>
      <c r="FT671" s="2"/>
      <c r="FU671" s="2"/>
      <c r="FV671" s="2"/>
      <c r="FW671" s="2"/>
      <c r="FX671" s="2"/>
      <c r="FY671" s="2"/>
      <c r="FZ671" s="2"/>
      <c r="GA671" s="2"/>
      <c r="GB671" s="2"/>
      <c r="GC671" s="2"/>
      <c r="GD671" s="2"/>
      <c r="GE671" s="2"/>
      <c r="GF671" s="2"/>
      <c r="GG671" s="2"/>
      <c r="GH671" s="2"/>
      <c r="GI671" s="2"/>
      <c r="GJ671" s="2"/>
      <c r="GK671" s="2"/>
      <c r="GL671" s="2"/>
      <c r="GM671" s="2"/>
      <c r="GN671" s="2"/>
      <c r="GO671" s="2"/>
      <c r="GP671" s="2"/>
      <c r="GQ671" s="2"/>
      <c r="GR671" s="2"/>
      <c r="GS671" s="2"/>
      <c r="GT671" s="2"/>
      <c r="GU671" s="2"/>
      <c r="GV671" s="2"/>
      <c r="GW671" s="2"/>
      <c r="GX671" s="2"/>
      <c r="GY671" s="2"/>
      <c r="GZ671" s="2"/>
      <c r="HA671" s="2"/>
      <c r="HB671" s="2"/>
      <c r="HC671" s="2"/>
      <c r="HD671" s="2"/>
      <c r="HE671" s="2"/>
      <c r="HF671" s="2"/>
      <c r="HG671" s="2"/>
      <c r="HH671" s="2"/>
      <c r="HI671" s="2"/>
      <c r="HJ671" s="2"/>
      <c r="HK671" s="2"/>
      <c r="HL671" s="2"/>
      <c r="HM671" s="2"/>
      <c r="HN671" s="2"/>
      <c r="HO671" s="2"/>
      <c r="HP671" s="2"/>
      <c r="HQ671" s="2"/>
      <c r="HR671" s="2"/>
      <c r="HS671" s="2"/>
      <c r="HT671" s="2"/>
      <c r="HU671" s="2"/>
      <c r="HV671" s="2"/>
      <c r="HW671" s="2"/>
      <c r="HX671" s="2"/>
      <c r="HY671" s="2"/>
      <c r="HZ671" s="2"/>
      <c r="IA671" s="2"/>
      <c r="IB671" s="2"/>
      <c r="IC671" s="2"/>
      <c r="ID671" s="2"/>
      <c r="IE671" s="2"/>
      <c r="IF671" s="2"/>
    </row>
    <row r="672" spans="1:240" s="31" customFormat="1" ht="12.75" x14ac:dyDescent="0.2">
      <c r="A672" s="28"/>
      <c r="B672" s="29"/>
      <c r="C672" s="29"/>
      <c r="D672" s="29"/>
      <c r="E672" s="30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Y672" s="2"/>
      <c r="CZ672" s="2"/>
      <c r="DA672" s="2"/>
      <c r="DB672" s="2"/>
      <c r="DC672" s="2"/>
      <c r="DD672" s="2"/>
      <c r="DE672" s="2"/>
      <c r="DF672" s="2"/>
      <c r="DG672" s="2"/>
      <c r="DH672" s="2"/>
      <c r="DI672" s="2"/>
      <c r="DJ672" s="2"/>
      <c r="DK672" s="2"/>
      <c r="DL672" s="2"/>
      <c r="DM672" s="2"/>
      <c r="DN672" s="2"/>
      <c r="DO672" s="2"/>
      <c r="DP672" s="2"/>
      <c r="DQ672" s="2"/>
      <c r="DR672" s="2"/>
      <c r="DS672" s="2"/>
      <c r="DT672" s="2"/>
      <c r="DU672" s="2"/>
      <c r="DV672" s="2"/>
      <c r="DW672" s="2"/>
      <c r="DX672" s="2"/>
      <c r="DY672" s="2"/>
      <c r="DZ672" s="2"/>
      <c r="EA672" s="2"/>
      <c r="EB672" s="2"/>
      <c r="EC672" s="2"/>
      <c r="ED672" s="2"/>
      <c r="EE672" s="2"/>
      <c r="EF672" s="2"/>
      <c r="EG672" s="2"/>
      <c r="EH672" s="2"/>
      <c r="EI672" s="2"/>
      <c r="EJ672" s="2"/>
      <c r="EK672" s="2"/>
      <c r="EL672" s="2"/>
      <c r="EM672" s="2"/>
      <c r="EN672" s="2"/>
      <c r="EO672" s="2"/>
      <c r="EP672" s="2"/>
      <c r="EQ672" s="2"/>
      <c r="ER672" s="2"/>
      <c r="ES672" s="2"/>
      <c r="ET672" s="2"/>
      <c r="EU672" s="2"/>
      <c r="EV672" s="2"/>
      <c r="EW672" s="2"/>
      <c r="EX672" s="2"/>
      <c r="EY672" s="2"/>
      <c r="EZ672" s="2"/>
      <c r="FA672" s="2"/>
      <c r="FB672" s="2"/>
      <c r="FC672" s="2"/>
      <c r="FD672" s="2"/>
      <c r="FE672" s="2"/>
      <c r="FF672" s="2"/>
      <c r="FG672" s="2"/>
      <c r="FH672" s="2"/>
      <c r="FI672" s="2"/>
      <c r="FJ672" s="2"/>
      <c r="FK672" s="2"/>
      <c r="FL672" s="2"/>
      <c r="FM672" s="2"/>
      <c r="FN672" s="2"/>
      <c r="FO672" s="2"/>
      <c r="FP672" s="2"/>
      <c r="FQ672" s="2"/>
      <c r="FR672" s="2"/>
      <c r="FS672" s="2"/>
      <c r="FT672" s="2"/>
      <c r="FU672" s="2"/>
      <c r="FV672" s="2"/>
      <c r="FW672" s="2"/>
      <c r="FX672" s="2"/>
      <c r="FY672" s="2"/>
      <c r="FZ672" s="2"/>
      <c r="GA672" s="2"/>
      <c r="GB672" s="2"/>
      <c r="GC672" s="2"/>
      <c r="GD672" s="2"/>
      <c r="GE672" s="2"/>
      <c r="GF672" s="2"/>
      <c r="GG672" s="2"/>
      <c r="GH672" s="2"/>
      <c r="GI672" s="2"/>
      <c r="GJ672" s="2"/>
      <c r="GK672" s="2"/>
      <c r="GL672" s="2"/>
      <c r="GM672" s="2"/>
      <c r="GN672" s="2"/>
      <c r="GO672" s="2"/>
      <c r="GP672" s="2"/>
      <c r="GQ672" s="2"/>
      <c r="GR672" s="2"/>
      <c r="GS672" s="2"/>
      <c r="GT672" s="2"/>
      <c r="GU672" s="2"/>
      <c r="GV672" s="2"/>
      <c r="GW672" s="2"/>
      <c r="GX672" s="2"/>
      <c r="GY672" s="2"/>
      <c r="GZ672" s="2"/>
      <c r="HA672" s="2"/>
      <c r="HB672" s="2"/>
      <c r="HC672" s="2"/>
      <c r="HD672" s="2"/>
      <c r="HE672" s="2"/>
      <c r="HF672" s="2"/>
      <c r="HG672" s="2"/>
      <c r="HH672" s="2"/>
      <c r="HI672" s="2"/>
      <c r="HJ672" s="2"/>
      <c r="HK672" s="2"/>
      <c r="HL672" s="2"/>
      <c r="HM672" s="2"/>
      <c r="HN672" s="2"/>
      <c r="HO672" s="2"/>
      <c r="HP672" s="2"/>
      <c r="HQ672" s="2"/>
      <c r="HR672" s="2"/>
      <c r="HS672" s="2"/>
      <c r="HT672" s="2"/>
      <c r="HU672" s="2"/>
      <c r="HV672" s="2"/>
      <c r="HW672" s="2"/>
      <c r="HX672" s="2"/>
      <c r="HY672" s="2"/>
      <c r="HZ672" s="2"/>
      <c r="IA672" s="2"/>
      <c r="IB672" s="2"/>
      <c r="IC672" s="2"/>
      <c r="ID672" s="2"/>
      <c r="IE672" s="2"/>
      <c r="IF672" s="2"/>
    </row>
    <row r="673" spans="1:240" s="31" customFormat="1" ht="12.75" x14ac:dyDescent="0.2">
      <c r="A673" s="28"/>
      <c r="B673" s="29"/>
      <c r="C673" s="29"/>
      <c r="D673" s="29"/>
      <c r="E673" s="30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  <c r="CZ673" s="2"/>
      <c r="DA673" s="2"/>
      <c r="DB673" s="2"/>
      <c r="DC673" s="2"/>
      <c r="DD673" s="2"/>
      <c r="DE673" s="2"/>
      <c r="DF673" s="2"/>
      <c r="DG673" s="2"/>
      <c r="DH673" s="2"/>
      <c r="DI673" s="2"/>
      <c r="DJ673" s="2"/>
      <c r="DK673" s="2"/>
      <c r="DL673" s="2"/>
      <c r="DM673" s="2"/>
      <c r="DN673" s="2"/>
      <c r="DO673" s="2"/>
      <c r="DP673" s="2"/>
      <c r="DQ673" s="2"/>
      <c r="DR673" s="2"/>
      <c r="DS673" s="2"/>
      <c r="DT673" s="2"/>
      <c r="DU673" s="2"/>
      <c r="DV673" s="2"/>
      <c r="DW673" s="2"/>
      <c r="DX673" s="2"/>
      <c r="DY673" s="2"/>
      <c r="DZ673" s="2"/>
      <c r="EA673" s="2"/>
      <c r="EB673" s="2"/>
      <c r="EC673" s="2"/>
      <c r="ED673" s="2"/>
      <c r="EE673" s="2"/>
      <c r="EF673" s="2"/>
      <c r="EG673" s="2"/>
      <c r="EH673" s="2"/>
      <c r="EI673" s="2"/>
      <c r="EJ673" s="2"/>
      <c r="EK673" s="2"/>
      <c r="EL673" s="2"/>
      <c r="EM673" s="2"/>
      <c r="EN673" s="2"/>
      <c r="EO673" s="2"/>
      <c r="EP673" s="2"/>
      <c r="EQ673" s="2"/>
      <c r="ER673" s="2"/>
      <c r="ES673" s="2"/>
      <c r="ET673" s="2"/>
      <c r="EU673" s="2"/>
      <c r="EV673" s="2"/>
      <c r="EW673" s="2"/>
      <c r="EX673" s="2"/>
      <c r="EY673" s="2"/>
      <c r="EZ673" s="2"/>
      <c r="FA673" s="2"/>
      <c r="FB673" s="2"/>
      <c r="FC673" s="2"/>
      <c r="FD673" s="2"/>
      <c r="FE673" s="2"/>
      <c r="FF673" s="2"/>
      <c r="FG673" s="2"/>
      <c r="FH673" s="2"/>
      <c r="FI673" s="2"/>
      <c r="FJ673" s="2"/>
      <c r="FK673" s="2"/>
      <c r="FL673" s="2"/>
      <c r="FM673" s="2"/>
      <c r="FN673" s="2"/>
      <c r="FO673" s="2"/>
      <c r="FP673" s="2"/>
      <c r="FQ673" s="2"/>
      <c r="FR673" s="2"/>
      <c r="FS673" s="2"/>
      <c r="FT673" s="2"/>
      <c r="FU673" s="2"/>
      <c r="FV673" s="2"/>
      <c r="FW673" s="2"/>
      <c r="FX673" s="2"/>
      <c r="FY673" s="2"/>
      <c r="FZ673" s="2"/>
      <c r="GA673" s="2"/>
      <c r="GB673" s="2"/>
      <c r="GC673" s="2"/>
      <c r="GD673" s="2"/>
      <c r="GE673" s="2"/>
      <c r="GF673" s="2"/>
      <c r="GG673" s="2"/>
      <c r="GH673" s="2"/>
      <c r="GI673" s="2"/>
      <c r="GJ673" s="2"/>
      <c r="GK673" s="2"/>
      <c r="GL673" s="2"/>
      <c r="GM673" s="2"/>
      <c r="GN673" s="2"/>
      <c r="GO673" s="2"/>
      <c r="GP673" s="2"/>
      <c r="GQ673" s="2"/>
      <c r="GR673" s="2"/>
      <c r="GS673" s="2"/>
      <c r="GT673" s="2"/>
      <c r="GU673" s="2"/>
      <c r="GV673" s="2"/>
      <c r="GW673" s="2"/>
      <c r="GX673" s="2"/>
      <c r="GY673" s="2"/>
      <c r="GZ673" s="2"/>
      <c r="HA673" s="2"/>
      <c r="HB673" s="2"/>
      <c r="HC673" s="2"/>
      <c r="HD673" s="2"/>
      <c r="HE673" s="2"/>
      <c r="HF673" s="2"/>
      <c r="HG673" s="2"/>
      <c r="HH673" s="2"/>
      <c r="HI673" s="2"/>
      <c r="HJ673" s="2"/>
      <c r="HK673" s="2"/>
      <c r="HL673" s="2"/>
      <c r="HM673" s="2"/>
      <c r="HN673" s="2"/>
      <c r="HO673" s="2"/>
      <c r="HP673" s="2"/>
      <c r="HQ673" s="2"/>
      <c r="HR673" s="2"/>
      <c r="HS673" s="2"/>
      <c r="HT673" s="2"/>
      <c r="HU673" s="2"/>
      <c r="HV673" s="2"/>
      <c r="HW673" s="2"/>
      <c r="HX673" s="2"/>
      <c r="HY673" s="2"/>
      <c r="HZ673" s="2"/>
      <c r="IA673" s="2"/>
      <c r="IB673" s="2"/>
      <c r="IC673" s="2"/>
      <c r="ID673" s="2"/>
      <c r="IE673" s="2"/>
      <c r="IF673" s="2"/>
    </row>
    <row r="674" spans="1:240" s="31" customFormat="1" ht="12.75" x14ac:dyDescent="0.2">
      <c r="A674" s="28"/>
      <c r="B674" s="29"/>
      <c r="C674" s="29"/>
      <c r="D674" s="29"/>
      <c r="E674" s="30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Y674" s="2"/>
      <c r="CZ674" s="2"/>
      <c r="DA674" s="2"/>
      <c r="DB674" s="2"/>
      <c r="DC674" s="2"/>
      <c r="DD674" s="2"/>
      <c r="DE674" s="2"/>
      <c r="DF674" s="2"/>
      <c r="DG674" s="2"/>
      <c r="DH674" s="2"/>
      <c r="DI674" s="2"/>
      <c r="DJ674" s="2"/>
      <c r="DK674" s="2"/>
      <c r="DL674" s="2"/>
      <c r="DM674" s="2"/>
      <c r="DN674" s="2"/>
      <c r="DO674" s="2"/>
      <c r="DP674" s="2"/>
      <c r="DQ674" s="2"/>
      <c r="DR674" s="2"/>
      <c r="DS674" s="2"/>
      <c r="DT674" s="2"/>
      <c r="DU674" s="2"/>
      <c r="DV674" s="2"/>
      <c r="DW674" s="2"/>
      <c r="DX674" s="2"/>
      <c r="DY674" s="2"/>
      <c r="DZ674" s="2"/>
      <c r="EA674" s="2"/>
      <c r="EB674" s="2"/>
      <c r="EC674" s="2"/>
      <c r="ED674" s="2"/>
      <c r="EE674" s="2"/>
      <c r="EF674" s="2"/>
      <c r="EG674" s="2"/>
      <c r="EH674" s="2"/>
      <c r="EI674" s="2"/>
      <c r="EJ674" s="2"/>
      <c r="EK674" s="2"/>
      <c r="EL674" s="2"/>
      <c r="EM674" s="2"/>
      <c r="EN674" s="2"/>
      <c r="EO674" s="2"/>
      <c r="EP674" s="2"/>
      <c r="EQ674" s="2"/>
      <c r="ER674" s="2"/>
      <c r="ES674" s="2"/>
      <c r="ET674" s="2"/>
      <c r="EU674" s="2"/>
      <c r="EV674" s="2"/>
      <c r="EW674" s="2"/>
      <c r="EX674" s="2"/>
      <c r="EY674" s="2"/>
      <c r="EZ674" s="2"/>
      <c r="FA674" s="2"/>
      <c r="FB674" s="2"/>
      <c r="FC674" s="2"/>
      <c r="FD674" s="2"/>
      <c r="FE674" s="2"/>
      <c r="FF674" s="2"/>
      <c r="FG674" s="2"/>
      <c r="FH674" s="2"/>
      <c r="FI674" s="2"/>
      <c r="FJ674" s="2"/>
      <c r="FK674" s="2"/>
      <c r="FL674" s="2"/>
      <c r="FM674" s="2"/>
      <c r="FN674" s="2"/>
      <c r="FO674" s="2"/>
      <c r="FP674" s="2"/>
      <c r="FQ674" s="2"/>
      <c r="FR674" s="2"/>
      <c r="FS674" s="2"/>
      <c r="FT674" s="2"/>
      <c r="FU674" s="2"/>
      <c r="FV674" s="2"/>
      <c r="FW674" s="2"/>
      <c r="FX674" s="2"/>
      <c r="FY674" s="2"/>
      <c r="FZ674" s="2"/>
      <c r="GA674" s="2"/>
      <c r="GB674" s="2"/>
      <c r="GC674" s="2"/>
      <c r="GD674" s="2"/>
      <c r="GE674" s="2"/>
      <c r="GF674" s="2"/>
      <c r="GG674" s="2"/>
      <c r="GH674" s="2"/>
      <c r="GI674" s="2"/>
      <c r="GJ674" s="2"/>
      <c r="GK674" s="2"/>
      <c r="GL674" s="2"/>
      <c r="GM674" s="2"/>
      <c r="GN674" s="2"/>
      <c r="GO674" s="2"/>
      <c r="GP674" s="2"/>
      <c r="GQ674" s="2"/>
      <c r="GR674" s="2"/>
      <c r="GS674" s="2"/>
      <c r="GT674" s="2"/>
      <c r="GU674" s="2"/>
      <c r="GV674" s="2"/>
      <c r="GW674" s="2"/>
      <c r="GX674" s="2"/>
      <c r="GY674" s="2"/>
      <c r="GZ674" s="2"/>
      <c r="HA674" s="2"/>
      <c r="HB674" s="2"/>
      <c r="HC674" s="2"/>
      <c r="HD674" s="2"/>
      <c r="HE674" s="2"/>
      <c r="HF674" s="2"/>
      <c r="HG674" s="2"/>
      <c r="HH674" s="2"/>
      <c r="HI674" s="2"/>
      <c r="HJ674" s="2"/>
      <c r="HK674" s="2"/>
      <c r="HL674" s="2"/>
      <c r="HM674" s="2"/>
      <c r="HN674" s="2"/>
      <c r="HO674" s="2"/>
      <c r="HP674" s="2"/>
      <c r="HQ674" s="2"/>
      <c r="HR674" s="2"/>
      <c r="HS674" s="2"/>
      <c r="HT674" s="2"/>
      <c r="HU674" s="2"/>
      <c r="HV674" s="2"/>
      <c r="HW674" s="2"/>
      <c r="HX674" s="2"/>
      <c r="HY674" s="2"/>
      <c r="HZ674" s="2"/>
      <c r="IA674" s="2"/>
      <c r="IB674" s="2"/>
      <c r="IC674" s="2"/>
      <c r="ID674" s="2"/>
      <c r="IE674" s="2"/>
      <c r="IF674" s="2"/>
    </row>
    <row r="675" spans="1:240" s="31" customFormat="1" ht="12.75" x14ac:dyDescent="0.2">
      <c r="A675" s="28"/>
      <c r="B675" s="29"/>
      <c r="C675" s="29"/>
      <c r="D675" s="29"/>
      <c r="E675" s="30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Y675" s="2"/>
      <c r="CZ675" s="2"/>
      <c r="DA675" s="2"/>
      <c r="DB675" s="2"/>
      <c r="DC675" s="2"/>
      <c r="DD675" s="2"/>
      <c r="DE675" s="2"/>
      <c r="DF675" s="2"/>
      <c r="DG675" s="2"/>
      <c r="DH675" s="2"/>
      <c r="DI675" s="2"/>
      <c r="DJ675" s="2"/>
      <c r="DK675" s="2"/>
      <c r="DL675" s="2"/>
      <c r="DM675" s="2"/>
      <c r="DN675" s="2"/>
      <c r="DO675" s="2"/>
      <c r="DP675" s="2"/>
      <c r="DQ675" s="2"/>
      <c r="DR675" s="2"/>
      <c r="DS675" s="2"/>
      <c r="DT675" s="2"/>
      <c r="DU675" s="2"/>
      <c r="DV675" s="2"/>
      <c r="DW675" s="2"/>
      <c r="DX675" s="2"/>
      <c r="DY675" s="2"/>
      <c r="DZ675" s="2"/>
      <c r="EA675" s="2"/>
      <c r="EB675" s="2"/>
      <c r="EC675" s="2"/>
      <c r="ED675" s="2"/>
      <c r="EE675" s="2"/>
      <c r="EF675" s="2"/>
      <c r="EG675" s="2"/>
      <c r="EH675" s="2"/>
      <c r="EI675" s="2"/>
      <c r="EJ675" s="2"/>
      <c r="EK675" s="2"/>
      <c r="EL675" s="2"/>
      <c r="EM675" s="2"/>
      <c r="EN675" s="2"/>
      <c r="EO675" s="2"/>
      <c r="EP675" s="2"/>
      <c r="EQ675" s="2"/>
      <c r="ER675" s="2"/>
      <c r="ES675" s="2"/>
      <c r="ET675" s="2"/>
      <c r="EU675" s="2"/>
      <c r="EV675" s="2"/>
      <c r="EW675" s="2"/>
      <c r="EX675" s="2"/>
      <c r="EY675" s="2"/>
      <c r="EZ675" s="2"/>
      <c r="FA675" s="2"/>
      <c r="FB675" s="2"/>
      <c r="FC675" s="2"/>
      <c r="FD675" s="2"/>
      <c r="FE675" s="2"/>
      <c r="FF675" s="2"/>
      <c r="FG675" s="2"/>
      <c r="FH675" s="2"/>
      <c r="FI675" s="2"/>
      <c r="FJ675" s="2"/>
      <c r="FK675" s="2"/>
      <c r="FL675" s="2"/>
      <c r="FM675" s="2"/>
      <c r="FN675" s="2"/>
      <c r="FO675" s="2"/>
      <c r="FP675" s="2"/>
      <c r="FQ675" s="2"/>
      <c r="FR675" s="2"/>
      <c r="FS675" s="2"/>
      <c r="FT675" s="2"/>
      <c r="FU675" s="2"/>
      <c r="FV675" s="2"/>
      <c r="FW675" s="2"/>
      <c r="FX675" s="2"/>
      <c r="FY675" s="2"/>
      <c r="FZ675" s="2"/>
      <c r="GA675" s="2"/>
      <c r="GB675" s="2"/>
      <c r="GC675" s="2"/>
      <c r="GD675" s="2"/>
      <c r="GE675" s="2"/>
      <c r="GF675" s="2"/>
      <c r="GG675" s="2"/>
      <c r="GH675" s="2"/>
      <c r="GI675" s="2"/>
      <c r="GJ675" s="2"/>
      <c r="GK675" s="2"/>
      <c r="GL675" s="2"/>
      <c r="GM675" s="2"/>
      <c r="GN675" s="2"/>
      <c r="GO675" s="2"/>
      <c r="GP675" s="2"/>
      <c r="GQ675" s="2"/>
      <c r="GR675" s="2"/>
      <c r="GS675" s="2"/>
      <c r="GT675" s="2"/>
      <c r="GU675" s="2"/>
      <c r="GV675" s="2"/>
      <c r="GW675" s="2"/>
      <c r="GX675" s="2"/>
      <c r="GY675" s="2"/>
      <c r="GZ675" s="2"/>
      <c r="HA675" s="2"/>
      <c r="HB675" s="2"/>
      <c r="HC675" s="2"/>
      <c r="HD675" s="2"/>
      <c r="HE675" s="2"/>
      <c r="HF675" s="2"/>
      <c r="HG675" s="2"/>
      <c r="HH675" s="2"/>
      <c r="HI675" s="2"/>
      <c r="HJ675" s="2"/>
      <c r="HK675" s="2"/>
      <c r="HL675" s="2"/>
      <c r="HM675" s="2"/>
      <c r="HN675" s="2"/>
      <c r="HO675" s="2"/>
      <c r="HP675" s="2"/>
      <c r="HQ675" s="2"/>
      <c r="HR675" s="2"/>
      <c r="HS675" s="2"/>
      <c r="HT675" s="2"/>
      <c r="HU675" s="2"/>
      <c r="HV675" s="2"/>
      <c r="HW675" s="2"/>
      <c r="HX675" s="2"/>
      <c r="HY675" s="2"/>
      <c r="HZ675" s="2"/>
      <c r="IA675" s="2"/>
      <c r="IB675" s="2"/>
      <c r="IC675" s="2"/>
      <c r="ID675" s="2"/>
      <c r="IE675" s="2"/>
      <c r="IF675" s="2"/>
    </row>
    <row r="676" spans="1:240" s="31" customFormat="1" ht="12.75" x14ac:dyDescent="0.2">
      <c r="A676" s="28"/>
      <c r="B676" s="29"/>
      <c r="C676" s="29"/>
      <c r="D676" s="29"/>
      <c r="E676" s="30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Y676" s="2"/>
      <c r="CZ676" s="2"/>
      <c r="DA676" s="2"/>
      <c r="DB676" s="2"/>
      <c r="DC676" s="2"/>
      <c r="DD676" s="2"/>
      <c r="DE676" s="2"/>
      <c r="DF676" s="2"/>
      <c r="DG676" s="2"/>
      <c r="DH676" s="2"/>
      <c r="DI676" s="2"/>
      <c r="DJ676" s="2"/>
      <c r="DK676" s="2"/>
      <c r="DL676" s="2"/>
      <c r="DM676" s="2"/>
      <c r="DN676" s="2"/>
      <c r="DO676" s="2"/>
      <c r="DP676" s="2"/>
      <c r="DQ676" s="2"/>
      <c r="DR676" s="2"/>
      <c r="DS676" s="2"/>
      <c r="DT676" s="2"/>
      <c r="DU676" s="2"/>
      <c r="DV676" s="2"/>
      <c r="DW676" s="2"/>
      <c r="DX676" s="2"/>
      <c r="DY676" s="2"/>
      <c r="DZ676" s="2"/>
      <c r="EA676" s="2"/>
      <c r="EB676" s="2"/>
      <c r="EC676" s="2"/>
      <c r="ED676" s="2"/>
      <c r="EE676" s="2"/>
      <c r="EF676" s="2"/>
      <c r="EG676" s="2"/>
      <c r="EH676" s="2"/>
      <c r="EI676" s="2"/>
      <c r="EJ676" s="2"/>
      <c r="EK676" s="2"/>
      <c r="EL676" s="2"/>
      <c r="EM676" s="2"/>
      <c r="EN676" s="2"/>
      <c r="EO676" s="2"/>
      <c r="EP676" s="2"/>
      <c r="EQ676" s="2"/>
      <c r="ER676" s="2"/>
      <c r="ES676" s="2"/>
      <c r="ET676" s="2"/>
      <c r="EU676" s="2"/>
      <c r="EV676" s="2"/>
      <c r="EW676" s="2"/>
      <c r="EX676" s="2"/>
      <c r="EY676" s="2"/>
      <c r="EZ676" s="2"/>
      <c r="FA676" s="2"/>
      <c r="FB676" s="2"/>
      <c r="FC676" s="2"/>
      <c r="FD676" s="2"/>
      <c r="FE676" s="2"/>
      <c r="FF676" s="2"/>
      <c r="FG676" s="2"/>
      <c r="FH676" s="2"/>
      <c r="FI676" s="2"/>
      <c r="FJ676" s="2"/>
      <c r="FK676" s="2"/>
      <c r="FL676" s="2"/>
      <c r="FM676" s="2"/>
      <c r="FN676" s="2"/>
      <c r="FO676" s="2"/>
      <c r="FP676" s="2"/>
      <c r="FQ676" s="2"/>
      <c r="FR676" s="2"/>
      <c r="FS676" s="2"/>
      <c r="FT676" s="2"/>
      <c r="FU676" s="2"/>
      <c r="FV676" s="2"/>
      <c r="FW676" s="2"/>
      <c r="FX676" s="2"/>
      <c r="FY676" s="2"/>
      <c r="FZ676" s="2"/>
      <c r="GA676" s="2"/>
      <c r="GB676" s="2"/>
      <c r="GC676" s="2"/>
      <c r="GD676" s="2"/>
      <c r="GE676" s="2"/>
      <c r="GF676" s="2"/>
      <c r="GG676" s="2"/>
      <c r="GH676" s="2"/>
      <c r="GI676" s="2"/>
      <c r="GJ676" s="2"/>
      <c r="GK676" s="2"/>
      <c r="GL676" s="2"/>
      <c r="GM676" s="2"/>
      <c r="GN676" s="2"/>
      <c r="GO676" s="2"/>
      <c r="GP676" s="2"/>
      <c r="GQ676" s="2"/>
      <c r="GR676" s="2"/>
      <c r="GS676" s="2"/>
      <c r="GT676" s="2"/>
      <c r="GU676" s="2"/>
      <c r="GV676" s="2"/>
      <c r="GW676" s="2"/>
      <c r="GX676" s="2"/>
      <c r="GY676" s="2"/>
      <c r="GZ676" s="2"/>
      <c r="HA676" s="2"/>
      <c r="HB676" s="2"/>
      <c r="HC676" s="2"/>
      <c r="HD676" s="2"/>
      <c r="HE676" s="2"/>
      <c r="HF676" s="2"/>
      <c r="HG676" s="2"/>
      <c r="HH676" s="2"/>
      <c r="HI676" s="2"/>
      <c r="HJ676" s="2"/>
      <c r="HK676" s="2"/>
      <c r="HL676" s="2"/>
      <c r="HM676" s="2"/>
      <c r="HN676" s="2"/>
      <c r="HO676" s="2"/>
      <c r="HP676" s="2"/>
      <c r="HQ676" s="2"/>
      <c r="HR676" s="2"/>
      <c r="HS676" s="2"/>
      <c r="HT676" s="2"/>
      <c r="HU676" s="2"/>
      <c r="HV676" s="2"/>
      <c r="HW676" s="2"/>
      <c r="HX676" s="2"/>
      <c r="HY676" s="2"/>
      <c r="HZ676" s="2"/>
      <c r="IA676" s="2"/>
      <c r="IB676" s="2"/>
      <c r="IC676" s="2"/>
      <c r="ID676" s="2"/>
      <c r="IE676" s="2"/>
      <c r="IF676" s="2"/>
    </row>
    <row r="677" spans="1:240" s="31" customFormat="1" ht="12.75" x14ac:dyDescent="0.2">
      <c r="A677" s="28"/>
      <c r="B677" s="29"/>
      <c r="C677" s="29"/>
      <c r="D677" s="29"/>
      <c r="E677" s="30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Y677" s="2"/>
      <c r="CZ677" s="2"/>
      <c r="DA677" s="2"/>
      <c r="DB677" s="2"/>
      <c r="DC677" s="2"/>
      <c r="DD677" s="2"/>
      <c r="DE677" s="2"/>
      <c r="DF677" s="2"/>
      <c r="DG677" s="2"/>
      <c r="DH677" s="2"/>
      <c r="DI677" s="2"/>
      <c r="DJ677" s="2"/>
      <c r="DK677" s="2"/>
      <c r="DL677" s="2"/>
      <c r="DM677" s="2"/>
      <c r="DN677" s="2"/>
      <c r="DO677" s="2"/>
      <c r="DP677" s="2"/>
      <c r="DQ677" s="2"/>
      <c r="DR677" s="2"/>
      <c r="DS677" s="2"/>
      <c r="DT677" s="2"/>
      <c r="DU677" s="2"/>
      <c r="DV677" s="2"/>
      <c r="DW677" s="2"/>
      <c r="DX677" s="2"/>
      <c r="DY677" s="2"/>
      <c r="DZ677" s="2"/>
      <c r="EA677" s="2"/>
      <c r="EB677" s="2"/>
      <c r="EC677" s="2"/>
      <c r="ED677" s="2"/>
      <c r="EE677" s="2"/>
      <c r="EF677" s="2"/>
      <c r="EG677" s="2"/>
      <c r="EH677" s="2"/>
      <c r="EI677" s="2"/>
      <c r="EJ677" s="2"/>
      <c r="EK677" s="2"/>
      <c r="EL677" s="2"/>
      <c r="EM677" s="2"/>
      <c r="EN677" s="2"/>
      <c r="EO677" s="2"/>
      <c r="EP677" s="2"/>
      <c r="EQ677" s="2"/>
      <c r="ER677" s="2"/>
      <c r="ES677" s="2"/>
      <c r="ET677" s="2"/>
      <c r="EU677" s="2"/>
      <c r="EV677" s="2"/>
      <c r="EW677" s="2"/>
      <c r="EX677" s="2"/>
      <c r="EY677" s="2"/>
      <c r="EZ677" s="2"/>
      <c r="FA677" s="2"/>
      <c r="FB677" s="2"/>
      <c r="FC677" s="2"/>
      <c r="FD677" s="2"/>
      <c r="FE677" s="2"/>
      <c r="FF677" s="2"/>
      <c r="FG677" s="2"/>
      <c r="FH677" s="2"/>
      <c r="FI677" s="2"/>
      <c r="FJ677" s="2"/>
      <c r="FK677" s="2"/>
      <c r="FL677" s="2"/>
      <c r="FM677" s="2"/>
      <c r="FN677" s="2"/>
      <c r="FO677" s="2"/>
      <c r="FP677" s="2"/>
      <c r="FQ677" s="2"/>
      <c r="FR677" s="2"/>
      <c r="FS677" s="2"/>
      <c r="FT677" s="2"/>
      <c r="FU677" s="2"/>
      <c r="FV677" s="2"/>
      <c r="FW677" s="2"/>
      <c r="FX677" s="2"/>
      <c r="FY677" s="2"/>
      <c r="FZ677" s="2"/>
      <c r="GA677" s="2"/>
      <c r="GB677" s="2"/>
      <c r="GC677" s="2"/>
      <c r="GD677" s="2"/>
      <c r="GE677" s="2"/>
      <c r="GF677" s="2"/>
      <c r="GG677" s="2"/>
      <c r="GH677" s="2"/>
      <c r="GI677" s="2"/>
      <c r="GJ677" s="2"/>
      <c r="GK677" s="2"/>
      <c r="GL677" s="2"/>
      <c r="GM677" s="2"/>
      <c r="GN677" s="2"/>
      <c r="GO677" s="2"/>
      <c r="GP677" s="2"/>
      <c r="GQ677" s="2"/>
      <c r="GR677" s="2"/>
      <c r="GS677" s="2"/>
      <c r="GT677" s="2"/>
      <c r="GU677" s="2"/>
      <c r="GV677" s="2"/>
      <c r="GW677" s="2"/>
      <c r="GX677" s="2"/>
      <c r="GY677" s="2"/>
      <c r="GZ677" s="2"/>
      <c r="HA677" s="2"/>
      <c r="HB677" s="2"/>
      <c r="HC677" s="2"/>
      <c r="HD677" s="2"/>
      <c r="HE677" s="2"/>
      <c r="HF677" s="2"/>
      <c r="HG677" s="2"/>
      <c r="HH677" s="2"/>
      <c r="HI677" s="2"/>
      <c r="HJ677" s="2"/>
      <c r="HK677" s="2"/>
      <c r="HL677" s="2"/>
      <c r="HM677" s="2"/>
      <c r="HN677" s="2"/>
      <c r="HO677" s="2"/>
      <c r="HP677" s="2"/>
      <c r="HQ677" s="2"/>
      <c r="HR677" s="2"/>
      <c r="HS677" s="2"/>
      <c r="HT677" s="2"/>
      <c r="HU677" s="2"/>
      <c r="HV677" s="2"/>
      <c r="HW677" s="2"/>
      <c r="HX677" s="2"/>
      <c r="HY677" s="2"/>
      <c r="HZ677" s="2"/>
      <c r="IA677" s="2"/>
      <c r="IB677" s="2"/>
      <c r="IC677" s="2"/>
      <c r="ID677" s="2"/>
      <c r="IE677" s="2"/>
      <c r="IF677" s="2"/>
    </row>
    <row r="678" spans="1:240" s="31" customFormat="1" ht="12.75" x14ac:dyDescent="0.2">
      <c r="A678" s="28"/>
      <c r="B678" s="29"/>
      <c r="C678" s="29"/>
      <c r="D678" s="29"/>
      <c r="E678" s="30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Y678" s="2"/>
      <c r="CZ678" s="2"/>
      <c r="DA678" s="2"/>
      <c r="DB678" s="2"/>
      <c r="DC678" s="2"/>
      <c r="DD678" s="2"/>
      <c r="DE678" s="2"/>
      <c r="DF678" s="2"/>
      <c r="DG678" s="2"/>
      <c r="DH678" s="2"/>
      <c r="DI678" s="2"/>
      <c r="DJ678" s="2"/>
      <c r="DK678" s="2"/>
      <c r="DL678" s="2"/>
      <c r="DM678" s="2"/>
      <c r="DN678" s="2"/>
      <c r="DO678" s="2"/>
      <c r="DP678" s="2"/>
      <c r="DQ678" s="2"/>
      <c r="DR678" s="2"/>
      <c r="DS678" s="2"/>
      <c r="DT678" s="2"/>
      <c r="DU678" s="2"/>
      <c r="DV678" s="2"/>
      <c r="DW678" s="2"/>
      <c r="DX678" s="2"/>
      <c r="DY678" s="2"/>
      <c r="DZ678" s="2"/>
      <c r="EA678" s="2"/>
      <c r="EB678" s="2"/>
      <c r="EC678" s="2"/>
      <c r="ED678" s="2"/>
      <c r="EE678" s="2"/>
      <c r="EF678" s="2"/>
      <c r="EG678" s="2"/>
      <c r="EH678" s="2"/>
      <c r="EI678" s="2"/>
      <c r="EJ678" s="2"/>
      <c r="EK678" s="2"/>
      <c r="EL678" s="2"/>
      <c r="EM678" s="2"/>
      <c r="EN678" s="2"/>
      <c r="EO678" s="2"/>
      <c r="EP678" s="2"/>
      <c r="EQ678" s="2"/>
      <c r="ER678" s="2"/>
      <c r="ES678" s="2"/>
      <c r="ET678" s="2"/>
      <c r="EU678" s="2"/>
      <c r="EV678" s="2"/>
      <c r="EW678" s="2"/>
      <c r="EX678" s="2"/>
      <c r="EY678" s="2"/>
      <c r="EZ678" s="2"/>
      <c r="FA678" s="2"/>
      <c r="FB678" s="2"/>
      <c r="FC678" s="2"/>
      <c r="FD678" s="2"/>
      <c r="FE678" s="2"/>
      <c r="FF678" s="2"/>
      <c r="FG678" s="2"/>
      <c r="FH678" s="2"/>
      <c r="FI678" s="2"/>
      <c r="FJ678" s="2"/>
      <c r="FK678" s="2"/>
      <c r="FL678" s="2"/>
      <c r="FM678" s="2"/>
      <c r="FN678" s="2"/>
      <c r="FO678" s="2"/>
      <c r="FP678" s="2"/>
      <c r="FQ678" s="2"/>
      <c r="FR678" s="2"/>
      <c r="FS678" s="2"/>
      <c r="FT678" s="2"/>
      <c r="FU678" s="2"/>
      <c r="FV678" s="2"/>
      <c r="FW678" s="2"/>
      <c r="FX678" s="2"/>
      <c r="FY678" s="2"/>
      <c r="FZ678" s="2"/>
      <c r="GA678" s="2"/>
      <c r="GB678" s="2"/>
      <c r="GC678" s="2"/>
      <c r="GD678" s="2"/>
      <c r="GE678" s="2"/>
      <c r="GF678" s="2"/>
      <c r="GG678" s="2"/>
      <c r="GH678" s="2"/>
      <c r="GI678" s="2"/>
      <c r="GJ678" s="2"/>
      <c r="GK678" s="2"/>
      <c r="GL678" s="2"/>
      <c r="GM678" s="2"/>
      <c r="GN678" s="2"/>
      <c r="GO678" s="2"/>
      <c r="GP678" s="2"/>
      <c r="GQ678" s="2"/>
      <c r="GR678" s="2"/>
      <c r="GS678" s="2"/>
      <c r="GT678" s="2"/>
      <c r="GU678" s="2"/>
      <c r="GV678" s="2"/>
      <c r="GW678" s="2"/>
      <c r="GX678" s="2"/>
      <c r="GY678" s="2"/>
      <c r="GZ678" s="2"/>
      <c r="HA678" s="2"/>
      <c r="HB678" s="2"/>
      <c r="HC678" s="2"/>
      <c r="HD678" s="2"/>
      <c r="HE678" s="2"/>
      <c r="HF678" s="2"/>
      <c r="HG678" s="2"/>
      <c r="HH678" s="2"/>
      <c r="HI678" s="2"/>
      <c r="HJ678" s="2"/>
      <c r="HK678" s="2"/>
      <c r="HL678" s="2"/>
      <c r="HM678" s="2"/>
      <c r="HN678" s="2"/>
      <c r="HO678" s="2"/>
      <c r="HP678" s="2"/>
      <c r="HQ678" s="2"/>
      <c r="HR678" s="2"/>
      <c r="HS678" s="2"/>
      <c r="HT678" s="2"/>
      <c r="HU678" s="2"/>
      <c r="HV678" s="2"/>
      <c r="HW678" s="2"/>
      <c r="HX678" s="2"/>
      <c r="HY678" s="2"/>
      <c r="HZ678" s="2"/>
      <c r="IA678" s="2"/>
      <c r="IB678" s="2"/>
      <c r="IC678" s="2"/>
      <c r="ID678" s="2"/>
      <c r="IE678" s="2"/>
      <c r="IF678" s="2"/>
    </row>
    <row r="679" spans="1:240" s="31" customFormat="1" ht="12.75" x14ac:dyDescent="0.2">
      <c r="A679" s="28"/>
      <c r="B679" s="29"/>
      <c r="C679" s="29"/>
      <c r="D679" s="29"/>
      <c r="E679" s="30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Y679" s="2"/>
      <c r="CZ679" s="2"/>
      <c r="DA679" s="2"/>
      <c r="DB679" s="2"/>
      <c r="DC679" s="2"/>
      <c r="DD679" s="2"/>
      <c r="DE679" s="2"/>
      <c r="DF679" s="2"/>
      <c r="DG679" s="2"/>
      <c r="DH679" s="2"/>
      <c r="DI679" s="2"/>
      <c r="DJ679" s="2"/>
      <c r="DK679" s="2"/>
      <c r="DL679" s="2"/>
      <c r="DM679" s="2"/>
      <c r="DN679" s="2"/>
      <c r="DO679" s="2"/>
      <c r="DP679" s="2"/>
      <c r="DQ679" s="2"/>
      <c r="DR679" s="2"/>
      <c r="DS679" s="2"/>
      <c r="DT679" s="2"/>
      <c r="DU679" s="2"/>
      <c r="DV679" s="2"/>
      <c r="DW679" s="2"/>
      <c r="DX679" s="2"/>
      <c r="DY679" s="2"/>
      <c r="DZ679" s="2"/>
      <c r="EA679" s="2"/>
      <c r="EB679" s="2"/>
      <c r="EC679" s="2"/>
      <c r="ED679" s="2"/>
      <c r="EE679" s="2"/>
      <c r="EF679" s="2"/>
      <c r="EG679" s="2"/>
      <c r="EH679" s="2"/>
      <c r="EI679" s="2"/>
      <c r="EJ679" s="2"/>
      <c r="EK679" s="2"/>
      <c r="EL679" s="2"/>
      <c r="EM679" s="2"/>
      <c r="EN679" s="2"/>
      <c r="EO679" s="2"/>
      <c r="EP679" s="2"/>
      <c r="EQ679" s="2"/>
      <c r="ER679" s="2"/>
      <c r="ES679" s="2"/>
      <c r="ET679" s="2"/>
      <c r="EU679" s="2"/>
      <c r="EV679" s="2"/>
      <c r="EW679" s="2"/>
      <c r="EX679" s="2"/>
      <c r="EY679" s="2"/>
      <c r="EZ679" s="2"/>
      <c r="FA679" s="2"/>
      <c r="FB679" s="2"/>
      <c r="FC679" s="2"/>
      <c r="FD679" s="2"/>
      <c r="FE679" s="2"/>
      <c r="FF679" s="2"/>
      <c r="FG679" s="2"/>
      <c r="FH679" s="2"/>
      <c r="FI679" s="2"/>
      <c r="FJ679" s="2"/>
      <c r="FK679" s="2"/>
      <c r="FL679" s="2"/>
      <c r="FM679" s="2"/>
      <c r="FN679" s="2"/>
      <c r="FO679" s="2"/>
      <c r="FP679" s="2"/>
      <c r="FQ679" s="2"/>
      <c r="FR679" s="2"/>
      <c r="FS679" s="2"/>
      <c r="FT679" s="2"/>
      <c r="FU679" s="2"/>
      <c r="FV679" s="2"/>
      <c r="FW679" s="2"/>
      <c r="FX679" s="2"/>
      <c r="FY679" s="2"/>
      <c r="FZ679" s="2"/>
      <c r="GA679" s="2"/>
      <c r="GB679" s="2"/>
      <c r="GC679" s="2"/>
      <c r="GD679" s="2"/>
      <c r="GE679" s="2"/>
      <c r="GF679" s="2"/>
      <c r="GG679" s="2"/>
      <c r="GH679" s="2"/>
      <c r="GI679" s="2"/>
      <c r="GJ679" s="2"/>
      <c r="GK679" s="2"/>
      <c r="GL679" s="2"/>
      <c r="GM679" s="2"/>
      <c r="GN679" s="2"/>
      <c r="GO679" s="2"/>
      <c r="GP679" s="2"/>
      <c r="GQ679" s="2"/>
      <c r="GR679" s="2"/>
      <c r="GS679" s="2"/>
      <c r="GT679" s="2"/>
      <c r="GU679" s="2"/>
      <c r="GV679" s="2"/>
      <c r="GW679" s="2"/>
      <c r="GX679" s="2"/>
      <c r="GY679" s="2"/>
      <c r="GZ679" s="2"/>
      <c r="HA679" s="2"/>
      <c r="HB679" s="2"/>
      <c r="HC679" s="2"/>
      <c r="HD679" s="2"/>
      <c r="HE679" s="2"/>
      <c r="HF679" s="2"/>
      <c r="HG679" s="2"/>
      <c r="HH679" s="2"/>
      <c r="HI679" s="2"/>
      <c r="HJ679" s="2"/>
      <c r="HK679" s="2"/>
      <c r="HL679" s="2"/>
      <c r="HM679" s="2"/>
      <c r="HN679" s="2"/>
      <c r="HO679" s="2"/>
      <c r="HP679" s="2"/>
      <c r="HQ679" s="2"/>
      <c r="HR679" s="2"/>
      <c r="HS679" s="2"/>
      <c r="HT679" s="2"/>
      <c r="HU679" s="2"/>
      <c r="HV679" s="2"/>
      <c r="HW679" s="2"/>
      <c r="HX679" s="2"/>
      <c r="HY679" s="2"/>
      <c r="HZ679" s="2"/>
      <c r="IA679" s="2"/>
      <c r="IB679" s="2"/>
      <c r="IC679" s="2"/>
      <c r="ID679" s="2"/>
      <c r="IE679" s="2"/>
      <c r="IF679" s="2"/>
    </row>
    <row r="680" spans="1:240" s="31" customFormat="1" ht="12.75" x14ac:dyDescent="0.2">
      <c r="A680" s="28"/>
      <c r="B680" s="29"/>
      <c r="C680" s="29"/>
      <c r="D680" s="29"/>
      <c r="E680" s="30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Y680" s="2"/>
      <c r="CZ680" s="2"/>
      <c r="DA680" s="2"/>
      <c r="DB680" s="2"/>
      <c r="DC680" s="2"/>
      <c r="DD680" s="2"/>
      <c r="DE680" s="2"/>
      <c r="DF680" s="2"/>
      <c r="DG680" s="2"/>
      <c r="DH680" s="2"/>
      <c r="DI680" s="2"/>
      <c r="DJ680" s="2"/>
      <c r="DK680" s="2"/>
      <c r="DL680" s="2"/>
      <c r="DM680" s="2"/>
      <c r="DN680" s="2"/>
      <c r="DO680" s="2"/>
      <c r="DP680" s="2"/>
      <c r="DQ680" s="2"/>
      <c r="DR680" s="2"/>
      <c r="DS680" s="2"/>
      <c r="DT680" s="2"/>
      <c r="DU680" s="2"/>
      <c r="DV680" s="2"/>
      <c r="DW680" s="2"/>
      <c r="DX680" s="2"/>
      <c r="DY680" s="2"/>
      <c r="DZ680" s="2"/>
      <c r="EA680" s="2"/>
      <c r="EB680" s="2"/>
      <c r="EC680" s="2"/>
      <c r="ED680" s="2"/>
      <c r="EE680" s="2"/>
      <c r="EF680" s="2"/>
      <c r="EG680" s="2"/>
      <c r="EH680" s="2"/>
      <c r="EI680" s="2"/>
      <c r="EJ680" s="2"/>
      <c r="EK680" s="2"/>
      <c r="EL680" s="2"/>
      <c r="EM680" s="2"/>
      <c r="EN680" s="2"/>
      <c r="EO680" s="2"/>
      <c r="EP680" s="2"/>
      <c r="EQ680" s="2"/>
      <c r="ER680" s="2"/>
      <c r="ES680" s="2"/>
      <c r="ET680" s="2"/>
      <c r="EU680" s="2"/>
      <c r="EV680" s="2"/>
      <c r="EW680" s="2"/>
      <c r="EX680" s="2"/>
      <c r="EY680" s="2"/>
      <c r="EZ680" s="2"/>
      <c r="FA680" s="2"/>
      <c r="FB680" s="2"/>
      <c r="FC680" s="2"/>
      <c r="FD680" s="2"/>
      <c r="FE680" s="2"/>
      <c r="FF680" s="2"/>
      <c r="FG680" s="2"/>
      <c r="FH680" s="2"/>
      <c r="FI680" s="2"/>
      <c r="FJ680" s="2"/>
      <c r="FK680" s="2"/>
      <c r="FL680" s="2"/>
      <c r="FM680" s="2"/>
      <c r="FN680" s="2"/>
      <c r="FO680" s="2"/>
      <c r="FP680" s="2"/>
      <c r="FQ680" s="2"/>
      <c r="FR680" s="2"/>
      <c r="FS680" s="2"/>
      <c r="FT680" s="2"/>
      <c r="FU680" s="2"/>
      <c r="FV680" s="2"/>
      <c r="FW680" s="2"/>
      <c r="FX680" s="2"/>
      <c r="FY680" s="2"/>
      <c r="FZ680" s="2"/>
      <c r="GA680" s="2"/>
      <c r="GB680" s="2"/>
      <c r="GC680" s="2"/>
      <c r="GD680" s="2"/>
      <c r="GE680" s="2"/>
      <c r="GF680" s="2"/>
      <c r="GG680" s="2"/>
      <c r="GH680" s="2"/>
      <c r="GI680" s="2"/>
      <c r="GJ680" s="2"/>
      <c r="GK680" s="2"/>
      <c r="GL680" s="2"/>
      <c r="GM680" s="2"/>
      <c r="GN680" s="2"/>
      <c r="GO680" s="2"/>
      <c r="GP680" s="2"/>
      <c r="GQ680" s="2"/>
      <c r="GR680" s="2"/>
      <c r="GS680" s="2"/>
      <c r="GT680" s="2"/>
      <c r="GU680" s="2"/>
      <c r="GV680" s="2"/>
      <c r="GW680" s="2"/>
      <c r="GX680" s="2"/>
      <c r="GY680" s="2"/>
      <c r="GZ680" s="2"/>
      <c r="HA680" s="2"/>
      <c r="HB680" s="2"/>
      <c r="HC680" s="2"/>
      <c r="HD680" s="2"/>
      <c r="HE680" s="2"/>
      <c r="HF680" s="2"/>
      <c r="HG680" s="2"/>
      <c r="HH680" s="2"/>
      <c r="HI680" s="2"/>
      <c r="HJ680" s="2"/>
      <c r="HK680" s="2"/>
      <c r="HL680" s="2"/>
      <c r="HM680" s="2"/>
      <c r="HN680" s="2"/>
      <c r="HO680" s="2"/>
      <c r="HP680" s="2"/>
      <c r="HQ680" s="2"/>
      <c r="HR680" s="2"/>
      <c r="HS680" s="2"/>
      <c r="HT680" s="2"/>
      <c r="HU680" s="2"/>
      <c r="HV680" s="2"/>
      <c r="HW680" s="2"/>
      <c r="HX680" s="2"/>
      <c r="HY680" s="2"/>
      <c r="HZ680" s="2"/>
      <c r="IA680" s="2"/>
      <c r="IB680" s="2"/>
      <c r="IC680" s="2"/>
      <c r="ID680" s="2"/>
      <c r="IE680" s="2"/>
      <c r="IF680" s="2"/>
    </row>
    <row r="681" spans="1:240" s="31" customFormat="1" ht="12.75" x14ac:dyDescent="0.2">
      <c r="A681" s="28"/>
      <c r="B681" s="29"/>
      <c r="C681" s="29"/>
      <c r="D681" s="29"/>
      <c r="E681" s="30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Y681" s="2"/>
      <c r="CZ681" s="2"/>
      <c r="DA681" s="2"/>
      <c r="DB681" s="2"/>
      <c r="DC681" s="2"/>
      <c r="DD681" s="2"/>
      <c r="DE681" s="2"/>
      <c r="DF681" s="2"/>
      <c r="DG681" s="2"/>
      <c r="DH681" s="2"/>
      <c r="DI681" s="2"/>
      <c r="DJ681" s="2"/>
      <c r="DK681" s="2"/>
      <c r="DL681" s="2"/>
      <c r="DM681" s="2"/>
      <c r="DN681" s="2"/>
      <c r="DO681" s="2"/>
      <c r="DP681" s="2"/>
      <c r="DQ681" s="2"/>
      <c r="DR681" s="2"/>
      <c r="DS681" s="2"/>
      <c r="DT681" s="2"/>
      <c r="DU681" s="2"/>
      <c r="DV681" s="2"/>
      <c r="DW681" s="2"/>
      <c r="DX681" s="2"/>
      <c r="DY681" s="2"/>
      <c r="DZ681" s="2"/>
      <c r="EA681" s="2"/>
      <c r="EB681" s="2"/>
      <c r="EC681" s="2"/>
      <c r="ED681" s="2"/>
      <c r="EE681" s="2"/>
      <c r="EF681" s="2"/>
      <c r="EG681" s="2"/>
      <c r="EH681" s="2"/>
      <c r="EI681" s="2"/>
      <c r="EJ681" s="2"/>
      <c r="EK681" s="2"/>
      <c r="EL681" s="2"/>
      <c r="EM681" s="2"/>
      <c r="EN681" s="2"/>
      <c r="EO681" s="2"/>
      <c r="EP681" s="2"/>
      <c r="EQ681" s="2"/>
      <c r="ER681" s="2"/>
      <c r="ES681" s="2"/>
      <c r="ET681" s="2"/>
      <c r="EU681" s="2"/>
      <c r="EV681" s="2"/>
      <c r="EW681" s="2"/>
      <c r="EX681" s="2"/>
      <c r="EY681" s="2"/>
      <c r="EZ681" s="2"/>
      <c r="FA681" s="2"/>
      <c r="FB681" s="2"/>
      <c r="FC681" s="2"/>
      <c r="FD681" s="2"/>
      <c r="FE681" s="2"/>
      <c r="FF681" s="2"/>
      <c r="FG681" s="2"/>
      <c r="FH681" s="2"/>
      <c r="FI681" s="2"/>
      <c r="FJ681" s="2"/>
      <c r="FK681" s="2"/>
      <c r="FL681" s="2"/>
      <c r="FM681" s="2"/>
      <c r="FN681" s="2"/>
      <c r="FO681" s="2"/>
      <c r="FP681" s="2"/>
      <c r="FQ681" s="2"/>
      <c r="FR681" s="2"/>
      <c r="FS681" s="2"/>
      <c r="FT681" s="2"/>
      <c r="FU681" s="2"/>
      <c r="FV681" s="2"/>
      <c r="FW681" s="2"/>
      <c r="FX681" s="2"/>
      <c r="FY681" s="2"/>
      <c r="FZ681" s="2"/>
      <c r="GA681" s="2"/>
      <c r="GB681" s="2"/>
      <c r="GC681" s="2"/>
      <c r="GD681" s="2"/>
      <c r="GE681" s="2"/>
      <c r="GF681" s="2"/>
      <c r="GG681" s="2"/>
      <c r="GH681" s="2"/>
      <c r="GI681" s="2"/>
      <c r="GJ681" s="2"/>
      <c r="GK681" s="2"/>
      <c r="GL681" s="2"/>
      <c r="GM681" s="2"/>
      <c r="GN681" s="2"/>
      <c r="GO681" s="2"/>
      <c r="GP681" s="2"/>
      <c r="GQ681" s="2"/>
      <c r="GR681" s="2"/>
      <c r="GS681" s="2"/>
      <c r="GT681" s="2"/>
      <c r="GU681" s="2"/>
      <c r="GV681" s="2"/>
      <c r="GW681" s="2"/>
      <c r="GX681" s="2"/>
      <c r="GY681" s="2"/>
      <c r="GZ681" s="2"/>
      <c r="HA681" s="2"/>
      <c r="HB681" s="2"/>
      <c r="HC681" s="2"/>
      <c r="HD681" s="2"/>
      <c r="HE681" s="2"/>
      <c r="HF681" s="2"/>
      <c r="HG681" s="2"/>
      <c r="HH681" s="2"/>
      <c r="HI681" s="2"/>
      <c r="HJ681" s="2"/>
      <c r="HK681" s="2"/>
      <c r="HL681" s="2"/>
      <c r="HM681" s="2"/>
      <c r="HN681" s="2"/>
      <c r="HO681" s="2"/>
      <c r="HP681" s="2"/>
      <c r="HQ681" s="2"/>
      <c r="HR681" s="2"/>
      <c r="HS681" s="2"/>
      <c r="HT681" s="2"/>
      <c r="HU681" s="2"/>
      <c r="HV681" s="2"/>
      <c r="HW681" s="2"/>
      <c r="HX681" s="2"/>
      <c r="HY681" s="2"/>
      <c r="HZ681" s="2"/>
      <c r="IA681" s="2"/>
      <c r="IB681" s="2"/>
      <c r="IC681" s="2"/>
      <c r="ID681" s="2"/>
      <c r="IE681" s="2"/>
      <c r="IF681" s="2"/>
    </row>
    <row r="682" spans="1:240" s="31" customFormat="1" ht="12.75" x14ac:dyDescent="0.2">
      <c r="A682" s="28"/>
      <c r="B682" s="29"/>
      <c r="C682" s="29"/>
      <c r="D682" s="29"/>
      <c r="E682" s="30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Y682" s="2"/>
      <c r="CZ682" s="2"/>
      <c r="DA682" s="2"/>
      <c r="DB682" s="2"/>
      <c r="DC682" s="2"/>
      <c r="DD682" s="2"/>
      <c r="DE682" s="2"/>
      <c r="DF682" s="2"/>
      <c r="DG682" s="2"/>
      <c r="DH682" s="2"/>
      <c r="DI682" s="2"/>
      <c r="DJ682" s="2"/>
      <c r="DK682" s="2"/>
      <c r="DL682" s="2"/>
      <c r="DM682" s="2"/>
      <c r="DN682" s="2"/>
      <c r="DO682" s="2"/>
      <c r="DP682" s="2"/>
      <c r="DQ682" s="2"/>
      <c r="DR682" s="2"/>
      <c r="DS682" s="2"/>
      <c r="DT682" s="2"/>
      <c r="DU682" s="2"/>
      <c r="DV682" s="2"/>
      <c r="DW682" s="2"/>
      <c r="DX682" s="2"/>
      <c r="DY682" s="2"/>
      <c r="DZ682" s="2"/>
      <c r="EA682" s="2"/>
      <c r="EB682" s="2"/>
      <c r="EC682" s="2"/>
      <c r="ED682" s="2"/>
      <c r="EE682" s="2"/>
      <c r="EF682" s="2"/>
      <c r="EG682" s="2"/>
      <c r="EH682" s="2"/>
      <c r="EI682" s="2"/>
      <c r="EJ682" s="2"/>
      <c r="EK682" s="2"/>
      <c r="EL682" s="2"/>
      <c r="EM682" s="2"/>
      <c r="EN682" s="2"/>
      <c r="EO682" s="2"/>
      <c r="EP682" s="2"/>
      <c r="EQ682" s="2"/>
      <c r="ER682" s="2"/>
      <c r="ES682" s="2"/>
      <c r="ET682" s="2"/>
      <c r="EU682" s="2"/>
      <c r="EV682" s="2"/>
      <c r="EW682" s="2"/>
      <c r="EX682" s="2"/>
      <c r="EY682" s="2"/>
      <c r="EZ682" s="2"/>
      <c r="FA682" s="2"/>
      <c r="FB682" s="2"/>
      <c r="FC682" s="2"/>
      <c r="FD682" s="2"/>
      <c r="FE682" s="2"/>
      <c r="FF682" s="2"/>
      <c r="FG682" s="2"/>
      <c r="FH682" s="2"/>
      <c r="FI682" s="2"/>
      <c r="FJ682" s="2"/>
      <c r="FK682" s="2"/>
      <c r="FL682" s="2"/>
      <c r="FM682" s="2"/>
      <c r="FN682" s="2"/>
      <c r="FO682" s="2"/>
      <c r="FP682" s="2"/>
      <c r="FQ682" s="2"/>
      <c r="FR682" s="2"/>
      <c r="FS682" s="2"/>
      <c r="FT682" s="2"/>
      <c r="FU682" s="2"/>
      <c r="FV682" s="2"/>
      <c r="FW682" s="2"/>
      <c r="FX682" s="2"/>
      <c r="FY682" s="2"/>
      <c r="FZ682" s="2"/>
      <c r="GA682" s="2"/>
      <c r="GB682" s="2"/>
      <c r="GC682" s="2"/>
      <c r="GD682" s="2"/>
      <c r="GE682" s="2"/>
      <c r="GF682" s="2"/>
      <c r="GG682" s="2"/>
      <c r="GH682" s="2"/>
      <c r="GI682" s="2"/>
      <c r="GJ682" s="2"/>
      <c r="GK682" s="2"/>
      <c r="GL682" s="2"/>
      <c r="GM682" s="2"/>
      <c r="GN682" s="2"/>
      <c r="GO682" s="2"/>
      <c r="GP682" s="2"/>
      <c r="GQ682" s="2"/>
      <c r="GR682" s="2"/>
      <c r="GS682" s="2"/>
      <c r="GT682" s="2"/>
      <c r="GU682" s="2"/>
      <c r="GV682" s="2"/>
      <c r="GW682" s="2"/>
      <c r="GX682" s="2"/>
      <c r="GY682" s="2"/>
      <c r="GZ682" s="2"/>
      <c r="HA682" s="2"/>
      <c r="HB682" s="2"/>
      <c r="HC682" s="2"/>
      <c r="HD682" s="2"/>
      <c r="HE682" s="2"/>
      <c r="HF682" s="2"/>
      <c r="HG682" s="2"/>
      <c r="HH682" s="2"/>
      <c r="HI682" s="2"/>
      <c r="HJ682" s="2"/>
      <c r="HK682" s="2"/>
      <c r="HL682" s="2"/>
      <c r="HM682" s="2"/>
      <c r="HN682" s="2"/>
      <c r="HO682" s="2"/>
      <c r="HP682" s="2"/>
      <c r="HQ682" s="2"/>
      <c r="HR682" s="2"/>
      <c r="HS682" s="2"/>
      <c r="HT682" s="2"/>
      <c r="HU682" s="2"/>
      <c r="HV682" s="2"/>
      <c r="HW682" s="2"/>
      <c r="HX682" s="2"/>
      <c r="HY682" s="2"/>
      <c r="HZ682" s="2"/>
      <c r="IA682" s="2"/>
      <c r="IB682" s="2"/>
      <c r="IC682" s="2"/>
      <c r="ID682" s="2"/>
      <c r="IE682" s="2"/>
      <c r="IF682" s="2"/>
    </row>
    <row r="683" spans="1:240" s="31" customFormat="1" ht="12.75" x14ac:dyDescent="0.2">
      <c r="A683" s="28"/>
      <c r="B683" s="29"/>
      <c r="C683" s="29"/>
      <c r="D683" s="29"/>
      <c r="E683" s="30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  <c r="CA683" s="2"/>
      <c r="CB683" s="2"/>
      <c r="CC683" s="2"/>
      <c r="CD683" s="2"/>
      <c r="CE683" s="2"/>
      <c r="CF683" s="2"/>
      <c r="CG683" s="2"/>
      <c r="CH683" s="2"/>
      <c r="CI683" s="2"/>
      <c r="CJ683" s="2"/>
      <c r="CK683" s="2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  <c r="CW683" s="2"/>
      <c r="CX683" s="2"/>
      <c r="CY683" s="2"/>
      <c r="CZ683" s="2"/>
      <c r="DA683" s="2"/>
      <c r="DB683" s="2"/>
      <c r="DC683" s="2"/>
      <c r="DD683" s="2"/>
      <c r="DE683" s="2"/>
      <c r="DF683" s="2"/>
      <c r="DG683" s="2"/>
      <c r="DH683" s="2"/>
      <c r="DI683" s="2"/>
      <c r="DJ683" s="2"/>
      <c r="DK683" s="2"/>
      <c r="DL683" s="2"/>
      <c r="DM683" s="2"/>
      <c r="DN683" s="2"/>
      <c r="DO683" s="2"/>
      <c r="DP683" s="2"/>
      <c r="DQ683" s="2"/>
      <c r="DR683" s="2"/>
      <c r="DS683" s="2"/>
      <c r="DT683" s="2"/>
      <c r="DU683" s="2"/>
      <c r="DV683" s="2"/>
      <c r="DW683" s="2"/>
      <c r="DX683" s="2"/>
      <c r="DY683" s="2"/>
      <c r="DZ683" s="2"/>
      <c r="EA683" s="2"/>
      <c r="EB683" s="2"/>
      <c r="EC683" s="2"/>
      <c r="ED683" s="2"/>
      <c r="EE683" s="2"/>
      <c r="EF683" s="2"/>
      <c r="EG683" s="2"/>
      <c r="EH683" s="2"/>
      <c r="EI683" s="2"/>
      <c r="EJ683" s="2"/>
      <c r="EK683" s="2"/>
      <c r="EL683" s="2"/>
      <c r="EM683" s="2"/>
      <c r="EN683" s="2"/>
      <c r="EO683" s="2"/>
      <c r="EP683" s="2"/>
      <c r="EQ683" s="2"/>
      <c r="ER683" s="2"/>
      <c r="ES683" s="2"/>
      <c r="ET683" s="2"/>
      <c r="EU683" s="2"/>
      <c r="EV683" s="2"/>
      <c r="EW683" s="2"/>
      <c r="EX683" s="2"/>
      <c r="EY683" s="2"/>
      <c r="EZ683" s="2"/>
      <c r="FA683" s="2"/>
      <c r="FB683" s="2"/>
      <c r="FC683" s="2"/>
      <c r="FD683" s="2"/>
      <c r="FE683" s="2"/>
      <c r="FF683" s="2"/>
      <c r="FG683" s="2"/>
      <c r="FH683" s="2"/>
      <c r="FI683" s="2"/>
      <c r="FJ683" s="2"/>
      <c r="FK683" s="2"/>
      <c r="FL683" s="2"/>
      <c r="FM683" s="2"/>
      <c r="FN683" s="2"/>
      <c r="FO683" s="2"/>
      <c r="FP683" s="2"/>
      <c r="FQ683" s="2"/>
      <c r="FR683" s="2"/>
      <c r="FS683" s="2"/>
      <c r="FT683" s="2"/>
      <c r="FU683" s="2"/>
      <c r="FV683" s="2"/>
      <c r="FW683" s="2"/>
      <c r="FX683" s="2"/>
      <c r="FY683" s="2"/>
      <c r="FZ683" s="2"/>
      <c r="GA683" s="2"/>
      <c r="GB683" s="2"/>
      <c r="GC683" s="2"/>
      <c r="GD683" s="2"/>
      <c r="GE683" s="2"/>
      <c r="GF683" s="2"/>
      <c r="GG683" s="2"/>
      <c r="GH683" s="2"/>
      <c r="GI683" s="2"/>
      <c r="GJ683" s="2"/>
      <c r="GK683" s="2"/>
      <c r="GL683" s="2"/>
      <c r="GM683" s="2"/>
      <c r="GN683" s="2"/>
      <c r="GO683" s="2"/>
      <c r="GP683" s="2"/>
      <c r="GQ683" s="2"/>
      <c r="GR683" s="2"/>
      <c r="GS683" s="2"/>
      <c r="GT683" s="2"/>
      <c r="GU683" s="2"/>
      <c r="GV683" s="2"/>
      <c r="GW683" s="2"/>
      <c r="GX683" s="2"/>
      <c r="GY683" s="2"/>
      <c r="GZ683" s="2"/>
      <c r="HA683" s="2"/>
      <c r="HB683" s="2"/>
      <c r="HC683" s="2"/>
      <c r="HD683" s="2"/>
      <c r="HE683" s="2"/>
      <c r="HF683" s="2"/>
      <c r="HG683" s="2"/>
      <c r="HH683" s="2"/>
      <c r="HI683" s="2"/>
      <c r="HJ683" s="2"/>
      <c r="HK683" s="2"/>
      <c r="HL683" s="2"/>
      <c r="HM683" s="2"/>
      <c r="HN683" s="2"/>
      <c r="HO683" s="2"/>
      <c r="HP683" s="2"/>
      <c r="HQ683" s="2"/>
      <c r="HR683" s="2"/>
      <c r="HS683" s="2"/>
      <c r="HT683" s="2"/>
      <c r="HU683" s="2"/>
      <c r="HV683" s="2"/>
      <c r="HW683" s="2"/>
      <c r="HX683" s="2"/>
      <c r="HY683" s="2"/>
      <c r="HZ683" s="2"/>
      <c r="IA683" s="2"/>
      <c r="IB683" s="2"/>
      <c r="IC683" s="2"/>
      <c r="ID683" s="2"/>
      <c r="IE683" s="2"/>
      <c r="IF683" s="2"/>
    </row>
    <row r="684" spans="1:240" s="31" customFormat="1" ht="12.75" x14ac:dyDescent="0.2">
      <c r="A684" s="28"/>
      <c r="B684" s="29"/>
      <c r="C684" s="29"/>
      <c r="D684" s="29"/>
      <c r="E684" s="30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  <c r="CW684" s="2"/>
      <c r="CX684" s="2"/>
      <c r="CY684" s="2"/>
      <c r="CZ684" s="2"/>
      <c r="DA684" s="2"/>
      <c r="DB684" s="2"/>
      <c r="DC684" s="2"/>
      <c r="DD684" s="2"/>
      <c r="DE684" s="2"/>
      <c r="DF684" s="2"/>
      <c r="DG684" s="2"/>
      <c r="DH684" s="2"/>
      <c r="DI684" s="2"/>
      <c r="DJ684" s="2"/>
      <c r="DK684" s="2"/>
      <c r="DL684" s="2"/>
      <c r="DM684" s="2"/>
      <c r="DN684" s="2"/>
      <c r="DO684" s="2"/>
      <c r="DP684" s="2"/>
      <c r="DQ684" s="2"/>
      <c r="DR684" s="2"/>
      <c r="DS684" s="2"/>
      <c r="DT684" s="2"/>
      <c r="DU684" s="2"/>
      <c r="DV684" s="2"/>
      <c r="DW684" s="2"/>
      <c r="DX684" s="2"/>
      <c r="DY684" s="2"/>
      <c r="DZ684" s="2"/>
      <c r="EA684" s="2"/>
      <c r="EB684" s="2"/>
      <c r="EC684" s="2"/>
      <c r="ED684" s="2"/>
      <c r="EE684" s="2"/>
      <c r="EF684" s="2"/>
      <c r="EG684" s="2"/>
      <c r="EH684" s="2"/>
      <c r="EI684" s="2"/>
      <c r="EJ684" s="2"/>
      <c r="EK684" s="2"/>
      <c r="EL684" s="2"/>
      <c r="EM684" s="2"/>
      <c r="EN684" s="2"/>
      <c r="EO684" s="2"/>
      <c r="EP684" s="2"/>
      <c r="EQ684" s="2"/>
      <c r="ER684" s="2"/>
      <c r="ES684" s="2"/>
      <c r="ET684" s="2"/>
      <c r="EU684" s="2"/>
      <c r="EV684" s="2"/>
      <c r="EW684" s="2"/>
      <c r="EX684" s="2"/>
      <c r="EY684" s="2"/>
      <c r="EZ684" s="2"/>
      <c r="FA684" s="2"/>
      <c r="FB684" s="2"/>
      <c r="FC684" s="2"/>
      <c r="FD684" s="2"/>
      <c r="FE684" s="2"/>
      <c r="FF684" s="2"/>
      <c r="FG684" s="2"/>
      <c r="FH684" s="2"/>
      <c r="FI684" s="2"/>
      <c r="FJ684" s="2"/>
      <c r="FK684" s="2"/>
      <c r="FL684" s="2"/>
      <c r="FM684" s="2"/>
      <c r="FN684" s="2"/>
      <c r="FO684" s="2"/>
      <c r="FP684" s="2"/>
      <c r="FQ684" s="2"/>
      <c r="FR684" s="2"/>
      <c r="FS684" s="2"/>
      <c r="FT684" s="2"/>
      <c r="FU684" s="2"/>
      <c r="FV684" s="2"/>
      <c r="FW684" s="2"/>
      <c r="FX684" s="2"/>
      <c r="FY684" s="2"/>
      <c r="FZ684" s="2"/>
      <c r="GA684" s="2"/>
      <c r="GB684" s="2"/>
      <c r="GC684" s="2"/>
      <c r="GD684" s="2"/>
      <c r="GE684" s="2"/>
      <c r="GF684" s="2"/>
      <c r="GG684" s="2"/>
      <c r="GH684" s="2"/>
      <c r="GI684" s="2"/>
      <c r="GJ684" s="2"/>
      <c r="GK684" s="2"/>
      <c r="GL684" s="2"/>
      <c r="GM684" s="2"/>
      <c r="GN684" s="2"/>
      <c r="GO684" s="2"/>
      <c r="GP684" s="2"/>
      <c r="GQ684" s="2"/>
      <c r="GR684" s="2"/>
      <c r="GS684" s="2"/>
      <c r="GT684" s="2"/>
      <c r="GU684" s="2"/>
      <c r="GV684" s="2"/>
      <c r="GW684" s="2"/>
      <c r="GX684" s="2"/>
      <c r="GY684" s="2"/>
      <c r="GZ684" s="2"/>
      <c r="HA684" s="2"/>
      <c r="HB684" s="2"/>
      <c r="HC684" s="2"/>
      <c r="HD684" s="2"/>
      <c r="HE684" s="2"/>
      <c r="HF684" s="2"/>
      <c r="HG684" s="2"/>
      <c r="HH684" s="2"/>
      <c r="HI684" s="2"/>
      <c r="HJ684" s="2"/>
      <c r="HK684" s="2"/>
      <c r="HL684" s="2"/>
      <c r="HM684" s="2"/>
      <c r="HN684" s="2"/>
      <c r="HO684" s="2"/>
      <c r="HP684" s="2"/>
      <c r="HQ684" s="2"/>
      <c r="HR684" s="2"/>
      <c r="HS684" s="2"/>
      <c r="HT684" s="2"/>
      <c r="HU684" s="2"/>
      <c r="HV684" s="2"/>
      <c r="HW684" s="2"/>
      <c r="HX684" s="2"/>
      <c r="HY684" s="2"/>
      <c r="HZ684" s="2"/>
      <c r="IA684" s="2"/>
      <c r="IB684" s="2"/>
      <c r="IC684" s="2"/>
      <c r="ID684" s="2"/>
      <c r="IE684" s="2"/>
      <c r="IF684" s="2"/>
    </row>
    <row r="685" spans="1:240" s="31" customFormat="1" ht="12.75" x14ac:dyDescent="0.2">
      <c r="A685" s="28"/>
      <c r="B685" s="29"/>
      <c r="C685" s="29"/>
      <c r="D685" s="29"/>
      <c r="E685" s="30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  <c r="BY685" s="2"/>
      <c r="BZ685" s="2"/>
      <c r="CA685" s="2"/>
      <c r="CB685" s="2"/>
      <c r="CC685" s="2"/>
      <c r="CD685" s="2"/>
      <c r="CE685" s="2"/>
      <c r="CF685" s="2"/>
      <c r="CG685" s="2"/>
      <c r="CH685" s="2"/>
      <c r="CI685" s="2"/>
      <c r="CJ685" s="2"/>
      <c r="CK685" s="2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Y685" s="2"/>
      <c r="CZ685" s="2"/>
      <c r="DA685" s="2"/>
      <c r="DB685" s="2"/>
      <c r="DC685" s="2"/>
      <c r="DD685" s="2"/>
      <c r="DE685" s="2"/>
      <c r="DF685" s="2"/>
      <c r="DG685" s="2"/>
      <c r="DH685" s="2"/>
      <c r="DI685" s="2"/>
      <c r="DJ685" s="2"/>
      <c r="DK685" s="2"/>
      <c r="DL685" s="2"/>
      <c r="DM685" s="2"/>
      <c r="DN685" s="2"/>
      <c r="DO685" s="2"/>
      <c r="DP685" s="2"/>
      <c r="DQ685" s="2"/>
      <c r="DR685" s="2"/>
      <c r="DS685" s="2"/>
      <c r="DT685" s="2"/>
      <c r="DU685" s="2"/>
      <c r="DV685" s="2"/>
      <c r="DW685" s="2"/>
      <c r="DX685" s="2"/>
      <c r="DY685" s="2"/>
      <c r="DZ685" s="2"/>
      <c r="EA685" s="2"/>
      <c r="EB685" s="2"/>
      <c r="EC685" s="2"/>
      <c r="ED685" s="2"/>
      <c r="EE685" s="2"/>
      <c r="EF685" s="2"/>
      <c r="EG685" s="2"/>
      <c r="EH685" s="2"/>
      <c r="EI685" s="2"/>
      <c r="EJ685" s="2"/>
      <c r="EK685" s="2"/>
      <c r="EL685" s="2"/>
      <c r="EM685" s="2"/>
      <c r="EN685" s="2"/>
      <c r="EO685" s="2"/>
      <c r="EP685" s="2"/>
      <c r="EQ685" s="2"/>
      <c r="ER685" s="2"/>
      <c r="ES685" s="2"/>
      <c r="ET685" s="2"/>
      <c r="EU685" s="2"/>
      <c r="EV685" s="2"/>
      <c r="EW685" s="2"/>
      <c r="EX685" s="2"/>
      <c r="EY685" s="2"/>
      <c r="EZ685" s="2"/>
      <c r="FA685" s="2"/>
      <c r="FB685" s="2"/>
      <c r="FC685" s="2"/>
      <c r="FD685" s="2"/>
      <c r="FE685" s="2"/>
      <c r="FF685" s="2"/>
      <c r="FG685" s="2"/>
      <c r="FH685" s="2"/>
      <c r="FI685" s="2"/>
      <c r="FJ685" s="2"/>
      <c r="FK685" s="2"/>
      <c r="FL685" s="2"/>
      <c r="FM685" s="2"/>
      <c r="FN685" s="2"/>
      <c r="FO685" s="2"/>
      <c r="FP685" s="2"/>
      <c r="FQ685" s="2"/>
      <c r="FR685" s="2"/>
      <c r="FS685" s="2"/>
      <c r="FT685" s="2"/>
      <c r="FU685" s="2"/>
      <c r="FV685" s="2"/>
      <c r="FW685" s="2"/>
      <c r="FX685" s="2"/>
      <c r="FY685" s="2"/>
      <c r="FZ685" s="2"/>
      <c r="GA685" s="2"/>
      <c r="GB685" s="2"/>
      <c r="GC685" s="2"/>
      <c r="GD685" s="2"/>
      <c r="GE685" s="2"/>
      <c r="GF685" s="2"/>
      <c r="GG685" s="2"/>
      <c r="GH685" s="2"/>
      <c r="GI685" s="2"/>
      <c r="GJ685" s="2"/>
      <c r="GK685" s="2"/>
      <c r="GL685" s="2"/>
      <c r="GM685" s="2"/>
      <c r="GN685" s="2"/>
      <c r="GO685" s="2"/>
      <c r="GP685" s="2"/>
      <c r="GQ685" s="2"/>
      <c r="GR685" s="2"/>
      <c r="GS685" s="2"/>
      <c r="GT685" s="2"/>
      <c r="GU685" s="2"/>
      <c r="GV685" s="2"/>
      <c r="GW685" s="2"/>
      <c r="GX685" s="2"/>
      <c r="GY685" s="2"/>
      <c r="GZ685" s="2"/>
      <c r="HA685" s="2"/>
      <c r="HB685" s="2"/>
      <c r="HC685" s="2"/>
      <c r="HD685" s="2"/>
      <c r="HE685" s="2"/>
      <c r="HF685" s="2"/>
      <c r="HG685" s="2"/>
      <c r="HH685" s="2"/>
      <c r="HI685" s="2"/>
      <c r="HJ685" s="2"/>
      <c r="HK685" s="2"/>
      <c r="HL685" s="2"/>
      <c r="HM685" s="2"/>
      <c r="HN685" s="2"/>
      <c r="HO685" s="2"/>
      <c r="HP685" s="2"/>
      <c r="HQ685" s="2"/>
      <c r="HR685" s="2"/>
      <c r="HS685" s="2"/>
      <c r="HT685" s="2"/>
      <c r="HU685" s="2"/>
      <c r="HV685" s="2"/>
      <c r="HW685" s="2"/>
      <c r="HX685" s="2"/>
      <c r="HY685" s="2"/>
      <c r="HZ685" s="2"/>
      <c r="IA685" s="2"/>
      <c r="IB685" s="2"/>
      <c r="IC685" s="2"/>
      <c r="ID685" s="2"/>
      <c r="IE685" s="2"/>
      <c r="IF685" s="2"/>
    </row>
    <row r="686" spans="1:240" s="31" customFormat="1" ht="12.75" x14ac:dyDescent="0.2">
      <c r="A686" s="28"/>
      <c r="B686" s="29"/>
      <c r="C686" s="29"/>
      <c r="D686" s="29"/>
      <c r="E686" s="30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  <c r="CZ686" s="2"/>
      <c r="DA686" s="2"/>
      <c r="DB686" s="2"/>
      <c r="DC686" s="2"/>
      <c r="DD686" s="2"/>
      <c r="DE686" s="2"/>
      <c r="DF686" s="2"/>
      <c r="DG686" s="2"/>
      <c r="DH686" s="2"/>
      <c r="DI686" s="2"/>
      <c r="DJ686" s="2"/>
      <c r="DK686" s="2"/>
      <c r="DL686" s="2"/>
      <c r="DM686" s="2"/>
      <c r="DN686" s="2"/>
      <c r="DO686" s="2"/>
      <c r="DP686" s="2"/>
      <c r="DQ686" s="2"/>
      <c r="DR686" s="2"/>
      <c r="DS686" s="2"/>
      <c r="DT686" s="2"/>
      <c r="DU686" s="2"/>
      <c r="DV686" s="2"/>
      <c r="DW686" s="2"/>
      <c r="DX686" s="2"/>
      <c r="DY686" s="2"/>
      <c r="DZ686" s="2"/>
      <c r="EA686" s="2"/>
      <c r="EB686" s="2"/>
      <c r="EC686" s="2"/>
      <c r="ED686" s="2"/>
      <c r="EE686" s="2"/>
      <c r="EF686" s="2"/>
      <c r="EG686" s="2"/>
      <c r="EH686" s="2"/>
      <c r="EI686" s="2"/>
      <c r="EJ686" s="2"/>
      <c r="EK686" s="2"/>
      <c r="EL686" s="2"/>
      <c r="EM686" s="2"/>
      <c r="EN686" s="2"/>
      <c r="EO686" s="2"/>
      <c r="EP686" s="2"/>
      <c r="EQ686" s="2"/>
      <c r="ER686" s="2"/>
      <c r="ES686" s="2"/>
      <c r="ET686" s="2"/>
      <c r="EU686" s="2"/>
      <c r="EV686" s="2"/>
      <c r="EW686" s="2"/>
      <c r="EX686" s="2"/>
      <c r="EY686" s="2"/>
      <c r="EZ686" s="2"/>
      <c r="FA686" s="2"/>
      <c r="FB686" s="2"/>
      <c r="FC686" s="2"/>
      <c r="FD686" s="2"/>
      <c r="FE686" s="2"/>
      <c r="FF686" s="2"/>
      <c r="FG686" s="2"/>
      <c r="FH686" s="2"/>
      <c r="FI686" s="2"/>
      <c r="FJ686" s="2"/>
      <c r="FK686" s="2"/>
      <c r="FL686" s="2"/>
      <c r="FM686" s="2"/>
      <c r="FN686" s="2"/>
      <c r="FO686" s="2"/>
      <c r="FP686" s="2"/>
      <c r="FQ686" s="2"/>
      <c r="FR686" s="2"/>
      <c r="FS686" s="2"/>
      <c r="FT686" s="2"/>
      <c r="FU686" s="2"/>
      <c r="FV686" s="2"/>
      <c r="FW686" s="2"/>
      <c r="FX686" s="2"/>
      <c r="FY686" s="2"/>
      <c r="FZ686" s="2"/>
      <c r="GA686" s="2"/>
      <c r="GB686" s="2"/>
      <c r="GC686" s="2"/>
      <c r="GD686" s="2"/>
      <c r="GE686" s="2"/>
      <c r="GF686" s="2"/>
      <c r="GG686" s="2"/>
      <c r="GH686" s="2"/>
      <c r="GI686" s="2"/>
      <c r="GJ686" s="2"/>
      <c r="GK686" s="2"/>
      <c r="GL686" s="2"/>
      <c r="GM686" s="2"/>
      <c r="GN686" s="2"/>
      <c r="GO686" s="2"/>
      <c r="GP686" s="2"/>
      <c r="GQ686" s="2"/>
      <c r="GR686" s="2"/>
      <c r="GS686" s="2"/>
      <c r="GT686" s="2"/>
      <c r="GU686" s="2"/>
      <c r="GV686" s="2"/>
      <c r="GW686" s="2"/>
      <c r="GX686" s="2"/>
      <c r="GY686" s="2"/>
      <c r="GZ686" s="2"/>
      <c r="HA686" s="2"/>
      <c r="HB686" s="2"/>
      <c r="HC686" s="2"/>
      <c r="HD686" s="2"/>
      <c r="HE686" s="2"/>
      <c r="HF686" s="2"/>
      <c r="HG686" s="2"/>
      <c r="HH686" s="2"/>
      <c r="HI686" s="2"/>
      <c r="HJ686" s="2"/>
      <c r="HK686" s="2"/>
      <c r="HL686" s="2"/>
      <c r="HM686" s="2"/>
      <c r="HN686" s="2"/>
      <c r="HO686" s="2"/>
      <c r="HP686" s="2"/>
      <c r="HQ686" s="2"/>
      <c r="HR686" s="2"/>
      <c r="HS686" s="2"/>
      <c r="HT686" s="2"/>
      <c r="HU686" s="2"/>
      <c r="HV686" s="2"/>
      <c r="HW686" s="2"/>
      <c r="HX686" s="2"/>
      <c r="HY686" s="2"/>
      <c r="HZ686" s="2"/>
      <c r="IA686" s="2"/>
      <c r="IB686" s="2"/>
      <c r="IC686" s="2"/>
      <c r="ID686" s="2"/>
      <c r="IE686" s="2"/>
      <c r="IF686" s="2"/>
    </row>
    <row r="687" spans="1:240" s="31" customFormat="1" ht="12.75" x14ac:dyDescent="0.2">
      <c r="A687" s="28"/>
      <c r="B687" s="29"/>
      <c r="C687" s="29"/>
      <c r="D687" s="29"/>
      <c r="E687" s="30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  <c r="CZ687" s="2"/>
      <c r="DA687" s="2"/>
      <c r="DB687" s="2"/>
      <c r="DC687" s="2"/>
      <c r="DD687" s="2"/>
      <c r="DE687" s="2"/>
      <c r="DF687" s="2"/>
      <c r="DG687" s="2"/>
      <c r="DH687" s="2"/>
      <c r="DI687" s="2"/>
      <c r="DJ687" s="2"/>
      <c r="DK687" s="2"/>
      <c r="DL687" s="2"/>
      <c r="DM687" s="2"/>
      <c r="DN687" s="2"/>
      <c r="DO687" s="2"/>
      <c r="DP687" s="2"/>
      <c r="DQ687" s="2"/>
      <c r="DR687" s="2"/>
      <c r="DS687" s="2"/>
      <c r="DT687" s="2"/>
      <c r="DU687" s="2"/>
      <c r="DV687" s="2"/>
      <c r="DW687" s="2"/>
      <c r="DX687" s="2"/>
      <c r="DY687" s="2"/>
      <c r="DZ687" s="2"/>
      <c r="EA687" s="2"/>
      <c r="EB687" s="2"/>
      <c r="EC687" s="2"/>
      <c r="ED687" s="2"/>
      <c r="EE687" s="2"/>
      <c r="EF687" s="2"/>
      <c r="EG687" s="2"/>
      <c r="EH687" s="2"/>
      <c r="EI687" s="2"/>
      <c r="EJ687" s="2"/>
      <c r="EK687" s="2"/>
      <c r="EL687" s="2"/>
      <c r="EM687" s="2"/>
      <c r="EN687" s="2"/>
      <c r="EO687" s="2"/>
      <c r="EP687" s="2"/>
      <c r="EQ687" s="2"/>
      <c r="ER687" s="2"/>
      <c r="ES687" s="2"/>
      <c r="ET687" s="2"/>
      <c r="EU687" s="2"/>
      <c r="EV687" s="2"/>
      <c r="EW687" s="2"/>
      <c r="EX687" s="2"/>
      <c r="EY687" s="2"/>
      <c r="EZ687" s="2"/>
      <c r="FA687" s="2"/>
      <c r="FB687" s="2"/>
      <c r="FC687" s="2"/>
      <c r="FD687" s="2"/>
      <c r="FE687" s="2"/>
      <c r="FF687" s="2"/>
      <c r="FG687" s="2"/>
      <c r="FH687" s="2"/>
      <c r="FI687" s="2"/>
      <c r="FJ687" s="2"/>
      <c r="FK687" s="2"/>
      <c r="FL687" s="2"/>
      <c r="FM687" s="2"/>
      <c r="FN687" s="2"/>
      <c r="FO687" s="2"/>
      <c r="FP687" s="2"/>
      <c r="FQ687" s="2"/>
      <c r="FR687" s="2"/>
      <c r="FS687" s="2"/>
      <c r="FT687" s="2"/>
      <c r="FU687" s="2"/>
      <c r="FV687" s="2"/>
      <c r="FW687" s="2"/>
      <c r="FX687" s="2"/>
      <c r="FY687" s="2"/>
      <c r="FZ687" s="2"/>
      <c r="GA687" s="2"/>
      <c r="GB687" s="2"/>
      <c r="GC687" s="2"/>
      <c r="GD687" s="2"/>
      <c r="GE687" s="2"/>
      <c r="GF687" s="2"/>
      <c r="GG687" s="2"/>
      <c r="GH687" s="2"/>
      <c r="GI687" s="2"/>
      <c r="GJ687" s="2"/>
      <c r="GK687" s="2"/>
      <c r="GL687" s="2"/>
      <c r="GM687" s="2"/>
      <c r="GN687" s="2"/>
      <c r="GO687" s="2"/>
      <c r="GP687" s="2"/>
      <c r="GQ687" s="2"/>
      <c r="GR687" s="2"/>
      <c r="GS687" s="2"/>
      <c r="GT687" s="2"/>
      <c r="GU687" s="2"/>
      <c r="GV687" s="2"/>
      <c r="GW687" s="2"/>
      <c r="GX687" s="2"/>
      <c r="GY687" s="2"/>
      <c r="GZ687" s="2"/>
      <c r="HA687" s="2"/>
      <c r="HB687" s="2"/>
      <c r="HC687" s="2"/>
      <c r="HD687" s="2"/>
      <c r="HE687" s="2"/>
      <c r="HF687" s="2"/>
      <c r="HG687" s="2"/>
      <c r="HH687" s="2"/>
      <c r="HI687" s="2"/>
      <c r="HJ687" s="2"/>
      <c r="HK687" s="2"/>
      <c r="HL687" s="2"/>
      <c r="HM687" s="2"/>
      <c r="HN687" s="2"/>
      <c r="HO687" s="2"/>
      <c r="HP687" s="2"/>
      <c r="HQ687" s="2"/>
      <c r="HR687" s="2"/>
      <c r="HS687" s="2"/>
      <c r="HT687" s="2"/>
      <c r="HU687" s="2"/>
      <c r="HV687" s="2"/>
      <c r="HW687" s="2"/>
      <c r="HX687" s="2"/>
      <c r="HY687" s="2"/>
      <c r="HZ687" s="2"/>
      <c r="IA687" s="2"/>
      <c r="IB687" s="2"/>
      <c r="IC687" s="2"/>
      <c r="ID687" s="2"/>
      <c r="IE687" s="2"/>
      <c r="IF687" s="2"/>
    </row>
    <row r="688" spans="1:240" s="31" customFormat="1" ht="12.75" x14ac:dyDescent="0.2">
      <c r="A688" s="28"/>
      <c r="B688" s="29"/>
      <c r="C688" s="29"/>
      <c r="D688" s="29"/>
      <c r="E688" s="30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  <c r="CW688" s="2"/>
      <c r="CX688" s="2"/>
      <c r="CY688" s="2"/>
      <c r="CZ688" s="2"/>
      <c r="DA688" s="2"/>
      <c r="DB688" s="2"/>
      <c r="DC688" s="2"/>
      <c r="DD688" s="2"/>
      <c r="DE688" s="2"/>
      <c r="DF688" s="2"/>
      <c r="DG688" s="2"/>
      <c r="DH688" s="2"/>
      <c r="DI688" s="2"/>
      <c r="DJ688" s="2"/>
      <c r="DK688" s="2"/>
      <c r="DL688" s="2"/>
      <c r="DM688" s="2"/>
      <c r="DN688" s="2"/>
      <c r="DO688" s="2"/>
      <c r="DP688" s="2"/>
      <c r="DQ688" s="2"/>
      <c r="DR688" s="2"/>
      <c r="DS688" s="2"/>
      <c r="DT688" s="2"/>
      <c r="DU688" s="2"/>
      <c r="DV688" s="2"/>
      <c r="DW688" s="2"/>
      <c r="DX688" s="2"/>
      <c r="DY688" s="2"/>
      <c r="DZ688" s="2"/>
      <c r="EA688" s="2"/>
      <c r="EB688" s="2"/>
      <c r="EC688" s="2"/>
      <c r="ED688" s="2"/>
      <c r="EE688" s="2"/>
      <c r="EF688" s="2"/>
      <c r="EG688" s="2"/>
      <c r="EH688" s="2"/>
      <c r="EI688" s="2"/>
      <c r="EJ688" s="2"/>
      <c r="EK688" s="2"/>
      <c r="EL688" s="2"/>
      <c r="EM688" s="2"/>
      <c r="EN688" s="2"/>
      <c r="EO688" s="2"/>
      <c r="EP688" s="2"/>
      <c r="EQ688" s="2"/>
      <c r="ER688" s="2"/>
      <c r="ES688" s="2"/>
      <c r="ET688" s="2"/>
      <c r="EU688" s="2"/>
      <c r="EV688" s="2"/>
      <c r="EW688" s="2"/>
      <c r="EX688" s="2"/>
      <c r="EY688" s="2"/>
      <c r="EZ688" s="2"/>
      <c r="FA688" s="2"/>
      <c r="FB688" s="2"/>
      <c r="FC688" s="2"/>
      <c r="FD688" s="2"/>
      <c r="FE688" s="2"/>
      <c r="FF688" s="2"/>
      <c r="FG688" s="2"/>
      <c r="FH688" s="2"/>
      <c r="FI688" s="2"/>
      <c r="FJ688" s="2"/>
      <c r="FK688" s="2"/>
      <c r="FL688" s="2"/>
      <c r="FM688" s="2"/>
      <c r="FN688" s="2"/>
      <c r="FO688" s="2"/>
      <c r="FP688" s="2"/>
      <c r="FQ688" s="2"/>
      <c r="FR688" s="2"/>
      <c r="FS688" s="2"/>
      <c r="FT688" s="2"/>
      <c r="FU688" s="2"/>
      <c r="FV688" s="2"/>
      <c r="FW688" s="2"/>
      <c r="FX688" s="2"/>
      <c r="FY688" s="2"/>
      <c r="FZ688" s="2"/>
      <c r="GA688" s="2"/>
      <c r="GB688" s="2"/>
      <c r="GC688" s="2"/>
      <c r="GD688" s="2"/>
      <c r="GE688" s="2"/>
      <c r="GF688" s="2"/>
      <c r="GG688" s="2"/>
      <c r="GH688" s="2"/>
      <c r="GI688" s="2"/>
      <c r="GJ688" s="2"/>
      <c r="GK688" s="2"/>
      <c r="GL688" s="2"/>
      <c r="GM688" s="2"/>
      <c r="GN688" s="2"/>
      <c r="GO688" s="2"/>
      <c r="GP688" s="2"/>
      <c r="GQ688" s="2"/>
      <c r="GR688" s="2"/>
      <c r="GS688" s="2"/>
      <c r="GT688" s="2"/>
      <c r="GU688" s="2"/>
      <c r="GV688" s="2"/>
      <c r="GW688" s="2"/>
      <c r="GX688" s="2"/>
      <c r="GY688" s="2"/>
      <c r="GZ688" s="2"/>
      <c r="HA688" s="2"/>
      <c r="HB688" s="2"/>
      <c r="HC688" s="2"/>
      <c r="HD688" s="2"/>
      <c r="HE688" s="2"/>
      <c r="HF688" s="2"/>
      <c r="HG688" s="2"/>
      <c r="HH688" s="2"/>
      <c r="HI688" s="2"/>
      <c r="HJ688" s="2"/>
      <c r="HK688" s="2"/>
      <c r="HL688" s="2"/>
      <c r="HM688" s="2"/>
      <c r="HN688" s="2"/>
      <c r="HO688" s="2"/>
      <c r="HP688" s="2"/>
      <c r="HQ688" s="2"/>
      <c r="HR688" s="2"/>
      <c r="HS688" s="2"/>
      <c r="HT688" s="2"/>
      <c r="HU688" s="2"/>
      <c r="HV688" s="2"/>
      <c r="HW688" s="2"/>
      <c r="HX688" s="2"/>
      <c r="HY688" s="2"/>
      <c r="HZ688" s="2"/>
      <c r="IA688" s="2"/>
      <c r="IB688" s="2"/>
      <c r="IC688" s="2"/>
      <c r="ID688" s="2"/>
      <c r="IE688" s="2"/>
      <c r="IF688" s="2"/>
    </row>
    <row r="689" spans="1:240" s="31" customFormat="1" ht="12.75" x14ac:dyDescent="0.2">
      <c r="A689" s="28"/>
      <c r="B689" s="29"/>
      <c r="C689" s="29"/>
      <c r="D689" s="29"/>
      <c r="E689" s="30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  <c r="CW689" s="2"/>
      <c r="CX689" s="2"/>
      <c r="CY689" s="2"/>
      <c r="CZ689" s="2"/>
      <c r="DA689" s="2"/>
      <c r="DB689" s="2"/>
      <c r="DC689" s="2"/>
      <c r="DD689" s="2"/>
      <c r="DE689" s="2"/>
      <c r="DF689" s="2"/>
      <c r="DG689" s="2"/>
      <c r="DH689" s="2"/>
      <c r="DI689" s="2"/>
      <c r="DJ689" s="2"/>
      <c r="DK689" s="2"/>
      <c r="DL689" s="2"/>
      <c r="DM689" s="2"/>
      <c r="DN689" s="2"/>
      <c r="DO689" s="2"/>
      <c r="DP689" s="2"/>
      <c r="DQ689" s="2"/>
      <c r="DR689" s="2"/>
      <c r="DS689" s="2"/>
      <c r="DT689" s="2"/>
      <c r="DU689" s="2"/>
      <c r="DV689" s="2"/>
      <c r="DW689" s="2"/>
      <c r="DX689" s="2"/>
      <c r="DY689" s="2"/>
      <c r="DZ689" s="2"/>
      <c r="EA689" s="2"/>
      <c r="EB689" s="2"/>
      <c r="EC689" s="2"/>
      <c r="ED689" s="2"/>
      <c r="EE689" s="2"/>
      <c r="EF689" s="2"/>
      <c r="EG689" s="2"/>
      <c r="EH689" s="2"/>
      <c r="EI689" s="2"/>
      <c r="EJ689" s="2"/>
      <c r="EK689" s="2"/>
      <c r="EL689" s="2"/>
      <c r="EM689" s="2"/>
      <c r="EN689" s="2"/>
      <c r="EO689" s="2"/>
      <c r="EP689" s="2"/>
      <c r="EQ689" s="2"/>
      <c r="ER689" s="2"/>
      <c r="ES689" s="2"/>
      <c r="ET689" s="2"/>
      <c r="EU689" s="2"/>
      <c r="EV689" s="2"/>
      <c r="EW689" s="2"/>
      <c r="EX689" s="2"/>
      <c r="EY689" s="2"/>
      <c r="EZ689" s="2"/>
      <c r="FA689" s="2"/>
      <c r="FB689" s="2"/>
      <c r="FC689" s="2"/>
      <c r="FD689" s="2"/>
      <c r="FE689" s="2"/>
      <c r="FF689" s="2"/>
      <c r="FG689" s="2"/>
      <c r="FH689" s="2"/>
      <c r="FI689" s="2"/>
      <c r="FJ689" s="2"/>
      <c r="FK689" s="2"/>
      <c r="FL689" s="2"/>
      <c r="FM689" s="2"/>
      <c r="FN689" s="2"/>
      <c r="FO689" s="2"/>
      <c r="FP689" s="2"/>
      <c r="FQ689" s="2"/>
      <c r="FR689" s="2"/>
      <c r="FS689" s="2"/>
      <c r="FT689" s="2"/>
      <c r="FU689" s="2"/>
      <c r="FV689" s="2"/>
      <c r="FW689" s="2"/>
      <c r="FX689" s="2"/>
      <c r="FY689" s="2"/>
      <c r="FZ689" s="2"/>
      <c r="GA689" s="2"/>
      <c r="GB689" s="2"/>
      <c r="GC689" s="2"/>
      <c r="GD689" s="2"/>
      <c r="GE689" s="2"/>
      <c r="GF689" s="2"/>
      <c r="GG689" s="2"/>
      <c r="GH689" s="2"/>
      <c r="GI689" s="2"/>
      <c r="GJ689" s="2"/>
      <c r="GK689" s="2"/>
      <c r="GL689" s="2"/>
      <c r="GM689" s="2"/>
      <c r="GN689" s="2"/>
      <c r="GO689" s="2"/>
      <c r="GP689" s="2"/>
      <c r="GQ689" s="2"/>
      <c r="GR689" s="2"/>
      <c r="GS689" s="2"/>
      <c r="GT689" s="2"/>
      <c r="GU689" s="2"/>
      <c r="GV689" s="2"/>
      <c r="GW689" s="2"/>
      <c r="GX689" s="2"/>
      <c r="GY689" s="2"/>
      <c r="GZ689" s="2"/>
      <c r="HA689" s="2"/>
      <c r="HB689" s="2"/>
      <c r="HC689" s="2"/>
      <c r="HD689" s="2"/>
      <c r="HE689" s="2"/>
      <c r="HF689" s="2"/>
      <c r="HG689" s="2"/>
      <c r="HH689" s="2"/>
      <c r="HI689" s="2"/>
      <c r="HJ689" s="2"/>
      <c r="HK689" s="2"/>
      <c r="HL689" s="2"/>
      <c r="HM689" s="2"/>
      <c r="HN689" s="2"/>
      <c r="HO689" s="2"/>
      <c r="HP689" s="2"/>
      <c r="HQ689" s="2"/>
      <c r="HR689" s="2"/>
      <c r="HS689" s="2"/>
      <c r="HT689" s="2"/>
      <c r="HU689" s="2"/>
      <c r="HV689" s="2"/>
      <c r="HW689" s="2"/>
      <c r="HX689" s="2"/>
      <c r="HY689" s="2"/>
      <c r="HZ689" s="2"/>
      <c r="IA689" s="2"/>
      <c r="IB689" s="2"/>
      <c r="IC689" s="2"/>
      <c r="ID689" s="2"/>
      <c r="IE689" s="2"/>
      <c r="IF689" s="2"/>
    </row>
    <row r="690" spans="1:240" s="31" customFormat="1" ht="12.75" x14ac:dyDescent="0.2">
      <c r="A690" s="28"/>
      <c r="B690" s="29"/>
      <c r="C690" s="29"/>
      <c r="D690" s="29"/>
      <c r="E690" s="30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  <c r="CW690" s="2"/>
      <c r="CX690" s="2"/>
      <c r="CY690" s="2"/>
      <c r="CZ690" s="2"/>
      <c r="DA690" s="2"/>
      <c r="DB690" s="2"/>
      <c r="DC690" s="2"/>
      <c r="DD690" s="2"/>
      <c r="DE690" s="2"/>
      <c r="DF690" s="2"/>
      <c r="DG690" s="2"/>
      <c r="DH690" s="2"/>
      <c r="DI690" s="2"/>
      <c r="DJ690" s="2"/>
      <c r="DK690" s="2"/>
      <c r="DL690" s="2"/>
      <c r="DM690" s="2"/>
      <c r="DN690" s="2"/>
      <c r="DO690" s="2"/>
      <c r="DP690" s="2"/>
      <c r="DQ690" s="2"/>
      <c r="DR690" s="2"/>
      <c r="DS690" s="2"/>
      <c r="DT690" s="2"/>
      <c r="DU690" s="2"/>
      <c r="DV690" s="2"/>
      <c r="DW690" s="2"/>
      <c r="DX690" s="2"/>
      <c r="DY690" s="2"/>
      <c r="DZ690" s="2"/>
      <c r="EA690" s="2"/>
      <c r="EB690" s="2"/>
      <c r="EC690" s="2"/>
      <c r="ED690" s="2"/>
      <c r="EE690" s="2"/>
      <c r="EF690" s="2"/>
      <c r="EG690" s="2"/>
      <c r="EH690" s="2"/>
      <c r="EI690" s="2"/>
      <c r="EJ690" s="2"/>
      <c r="EK690" s="2"/>
      <c r="EL690" s="2"/>
      <c r="EM690" s="2"/>
      <c r="EN690" s="2"/>
      <c r="EO690" s="2"/>
      <c r="EP690" s="2"/>
      <c r="EQ690" s="2"/>
      <c r="ER690" s="2"/>
      <c r="ES690" s="2"/>
      <c r="ET690" s="2"/>
      <c r="EU690" s="2"/>
      <c r="EV690" s="2"/>
      <c r="EW690" s="2"/>
      <c r="EX690" s="2"/>
      <c r="EY690" s="2"/>
      <c r="EZ690" s="2"/>
      <c r="FA690" s="2"/>
      <c r="FB690" s="2"/>
      <c r="FC690" s="2"/>
      <c r="FD690" s="2"/>
      <c r="FE690" s="2"/>
      <c r="FF690" s="2"/>
      <c r="FG690" s="2"/>
      <c r="FH690" s="2"/>
      <c r="FI690" s="2"/>
      <c r="FJ690" s="2"/>
      <c r="FK690" s="2"/>
      <c r="FL690" s="2"/>
      <c r="FM690" s="2"/>
      <c r="FN690" s="2"/>
      <c r="FO690" s="2"/>
      <c r="FP690" s="2"/>
      <c r="FQ690" s="2"/>
      <c r="FR690" s="2"/>
      <c r="FS690" s="2"/>
      <c r="FT690" s="2"/>
      <c r="FU690" s="2"/>
      <c r="FV690" s="2"/>
      <c r="FW690" s="2"/>
      <c r="FX690" s="2"/>
      <c r="FY690" s="2"/>
      <c r="FZ690" s="2"/>
      <c r="GA690" s="2"/>
      <c r="GB690" s="2"/>
      <c r="GC690" s="2"/>
      <c r="GD690" s="2"/>
      <c r="GE690" s="2"/>
      <c r="GF690" s="2"/>
      <c r="GG690" s="2"/>
      <c r="GH690" s="2"/>
      <c r="GI690" s="2"/>
      <c r="GJ690" s="2"/>
      <c r="GK690" s="2"/>
      <c r="GL690" s="2"/>
      <c r="GM690" s="2"/>
      <c r="GN690" s="2"/>
      <c r="GO690" s="2"/>
      <c r="GP690" s="2"/>
      <c r="GQ690" s="2"/>
      <c r="GR690" s="2"/>
      <c r="GS690" s="2"/>
      <c r="GT690" s="2"/>
      <c r="GU690" s="2"/>
      <c r="GV690" s="2"/>
      <c r="GW690" s="2"/>
      <c r="GX690" s="2"/>
      <c r="GY690" s="2"/>
      <c r="GZ690" s="2"/>
      <c r="HA690" s="2"/>
      <c r="HB690" s="2"/>
      <c r="HC690" s="2"/>
      <c r="HD690" s="2"/>
      <c r="HE690" s="2"/>
      <c r="HF690" s="2"/>
      <c r="HG690" s="2"/>
      <c r="HH690" s="2"/>
      <c r="HI690" s="2"/>
      <c r="HJ690" s="2"/>
      <c r="HK690" s="2"/>
      <c r="HL690" s="2"/>
      <c r="HM690" s="2"/>
      <c r="HN690" s="2"/>
      <c r="HO690" s="2"/>
      <c r="HP690" s="2"/>
      <c r="HQ690" s="2"/>
      <c r="HR690" s="2"/>
      <c r="HS690" s="2"/>
      <c r="HT690" s="2"/>
      <c r="HU690" s="2"/>
      <c r="HV690" s="2"/>
      <c r="HW690" s="2"/>
      <c r="HX690" s="2"/>
      <c r="HY690" s="2"/>
      <c r="HZ690" s="2"/>
      <c r="IA690" s="2"/>
      <c r="IB690" s="2"/>
      <c r="IC690" s="2"/>
      <c r="ID690" s="2"/>
      <c r="IE690" s="2"/>
      <c r="IF690" s="2"/>
    </row>
    <row r="691" spans="1:240" s="31" customFormat="1" ht="12.75" x14ac:dyDescent="0.2">
      <c r="A691" s="28"/>
      <c r="B691" s="29"/>
      <c r="C691" s="29"/>
      <c r="D691" s="29"/>
      <c r="E691" s="30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  <c r="BY691" s="2"/>
      <c r="BZ691" s="2"/>
      <c r="CA691" s="2"/>
      <c r="CB691" s="2"/>
      <c r="CC691" s="2"/>
      <c r="CD691" s="2"/>
      <c r="CE691" s="2"/>
      <c r="CF691" s="2"/>
      <c r="CG691" s="2"/>
      <c r="CH691" s="2"/>
      <c r="CI691" s="2"/>
      <c r="CJ691" s="2"/>
      <c r="CK691" s="2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  <c r="CW691" s="2"/>
      <c r="CX691" s="2"/>
      <c r="CY691" s="2"/>
      <c r="CZ691" s="2"/>
      <c r="DA691" s="2"/>
      <c r="DB691" s="2"/>
      <c r="DC691" s="2"/>
      <c r="DD691" s="2"/>
      <c r="DE691" s="2"/>
      <c r="DF691" s="2"/>
      <c r="DG691" s="2"/>
      <c r="DH691" s="2"/>
      <c r="DI691" s="2"/>
      <c r="DJ691" s="2"/>
      <c r="DK691" s="2"/>
      <c r="DL691" s="2"/>
      <c r="DM691" s="2"/>
      <c r="DN691" s="2"/>
      <c r="DO691" s="2"/>
      <c r="DP691" s="2"/>
      <c r="DQ691" s="2"/>
      <c r="DR691" s="2"/>
      <c r="DS691" s="2"/>
      <c r="DT691" s="2"/>
      <c r="DU691" s="2"/>
      <c r="DV691" s="2"/>
      <c r="DW691" s="2"/>
      <c r="DX691" s="2"/>
      <c r="DY691" s="2"/>
      <c r="DZ691" s="2"/>
      <c r="EA691" s="2"/>
      <c r="EB691" s="2"/>
      <c r="EC691" s="2"/>
      <c r="ED691" s="2"/>
      <c r="EE691" s="2"/>
      <c r="EF691" s="2"/>
      <c r="EG691" s="2"/>
      <c r="EH691" s="2"/>
      <c r="EI691" s="2"/>
      <c r="EJ691" s="2"/>
      <c r="EK691" s="2"/>
      <c r="EL691" s="2"/>
      <c r="EM691" s="2"/>
      <c r="EN691" s="2"/>
      <c r="EO691" s="2"/>
      <c r="EP691" s="2"/>
      <c r="EQ691" s="2"/>
      <c r="ER691" s="2"/>
      <c r="ES691" s="2"/>
      <c r="ET691" s="2"/>
      <c r="EU691" s="2"/>
      <c r="EV691" s="2"/>
      <c r="EW691" s="2"/>
      <c r="EX691" s="2"/>
      <c r="EY691" s="2"/>
      <c r="EZ691" s="2"/>
      <c r="FA691" s="2"/>
      <c r="FB691" s="2"/>
      <c r="FC691" s="2"/>
      <c r="FD691" s="2"/>
      <c r="FE691" s="2"/>
      <c r="FF691" s="2"/>
      <c r="FG691" s="2"/>
      <c r="FH691" s="2"/>
      <c r="FI691" s="2"/>
      <c r="FJ691" s="2"/>
      <c r="FK691" s="2"/>
      <c r="FL691" s="2"/>
      <c r="FM691" s="2"/>
      <c r="FN691" s="2"/>
      <c r="FO691" s="2"/>
      <c r="FP691" s="2"/>
      <c r="FQ691" s="2"/>
      <c r="FR691" s="2"/>
      <c r="FS691" s="2"/>
      <c r="FT691" s="2"/>
      <c r="FU691" s="2"/>
      <c r="FV691" s="2"/>
      <c r="FW691" s="2"/>
      <c r="FX691" s="2"/>
      <c r="FY691" s="2"/>
      <c r="FZ691" s="2"/>
      <c r="GA691" s="2"/>
      <c r="GB691" s="2"/>
      <c r="GC691" s="2"/>
      <c r="GD691" s="2"/>
      <c r="GE691" s="2"/>
      <c r="GF691" s="2"/>
      <c r="GG691" s="2"/>
      <c r="GH691" s="2"/>
      <c r="GI691" s="2"/>
      <c r="GJ691" s="2"/>
      <c r="GK691" s="2"/>
      <c r="GL691" s="2"/>
      <c r="GM691" s="2"/>
      <c r="GN691" s="2"/>
      <c r="GO691" s="2"/>
      <c r="GP691" s="2"/>
      <c r="GQ691" s="2"/>
      <c r="GR691" s="2"/>
      <c r="GS691" s="2"/>
      <c r="GT691" s="2"/>
      <c r="GU691" s="2"/>
      <c r="GV691" s="2"/>
      <c r="GW691" s="2"/>
      <c r="GX691" s="2"/>
      <c r="GY691" s="2"/>
      <c r="GZ691" s="2"/>
      <c r="HA691" s="2"/>
      <c r="HB691" s="2"/>
      <c r="HC691" s="2"/>
      <c r="HD691" s="2"/>
      <c r="HE691" s="2"/>
      <c r="HF691" s="2"/>
      <c r="HG691" s="2"/>
      <c r="HH691" s="2"/>
      <c r="HI691" s="2"/>
      <c r="HJ691" s="2"/>
      <c r="HK691" s="2"/>
      <c r="HL691" s="2"/>
      <c r="HM691" s="2"/>
      <c r="HN691" s="2"/>
      <c r="HO691" s="2"/>
      <c r="HP691" s="2"/>
      <c r="HQ691" s="2"/>
      <c r="HR691" s="2"/>
      <c r="HS691" s="2"/>
      <c r="HT691" s="2"/>
      <c r="HU691" s="2"/>
      <c r="HV691" s="2"/>
      <c r="HW691" s="2"/>
      <c r="HX691" s="2"/>
      <c r="HY691" s="2"/>
      <c r="HZ691" s="2"/>
      <c r="IA691" s="2"/>
      <c r="IB691" s="2"/>
      <c r="IC691" s="2"/>
      <c r="ID691" s="2"/>
      <c r="IE691" s="2"/>
      <c r="IF691" s="2"/>
    </row>
    <row r="692" spans="1:240" s="31" customFormat="1" ht="12.75" x14ac:dyDescent="0.2">
      <c r="A692" s="28"/>
      <c r="B692" s="29"/>
      <c r="C692" s="29"/>
      <c r="D692" s="29"/>
      <c r="E692" s="30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  <c r="BY692" s="2"/>
      <c r="BZ692" s="2"/>
      <c r="CA692" s="2"/>
      <c r="CB692" s="2"/>
      <c r="CC692" s="2"/>
      <c r="CD692" s="2"/>
      <c r="CE692" s="2"/>
      <c r="CF692" s="2"/>
      <c r="CG692" s="2"/>
      <c r="CH692" s="2"/>
      <c r="CI692" s="2"/>
      <c r="CJ692" s="2"/>
      <c r="CK692" s="2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  <c r="CW692" s="2"/>
      <c r="CX692" s="2"/>
      <c r="CY692" s="2"/>
      <c r="CZ692" s="2"/>
      <c r="DA692" s="2"/>
      <c r="DB692" s="2"/>
      <c r="DC692" s="2"/>
      <c r="DD692" s="2"/>
      <c r="DE692" s="2"/>
      <c r="DF692" s="2"/>
      <c r="DG692" s="2"/>
      <c r="DH692" s="2"/>
      <c r="DI692" s="2"/>
      <c r="DJ692" s="2"/>
      <c r="DK692" s="2"/>
      <c r="DL692" s="2"/>
      <c r="DM692" s="2"/>
      <c r="DN692" s="2"/>
      <c r="DO692" s="2"/>
      <c r="DP692" s="2"/>
      <c r="DQ692" s="2"/>
      <c r="DR692" s="2"/>
      <c r="DS692" s="2"/>
      <c r="DT692" s="2"/>
      <c r="DU692" s="2"/>
      <c r="DV692" s="2"/>
      <c r="DW692" s="2"/>
      <c r="DX692" s="2"/>
      <c r="DY692" s="2"/>
      <c r="DZ692" s="2"/>
      <c r="EA692" s="2"/>
      <c r="EB692" s="2"/>
      <c r="EC692" s="2"/>
      <c r="ED692" s="2"/>
      <c r="EE692" s="2"/>
      <c r="EF692" s="2"/>
      <c r="EG692" s="2"/>
      <c r="EH692" s="2"/>
      <c r="EI692" s="2"/>
      <c r="EJ692" s="2"/>
      <c r="EK692" s="2"/>
      <c r="EL692" s="2"/>
      <c r="EM692" s="2"/>
      <c r="EN692" s="2"/>
      <c r="EO692" s="2"/>
      <c r="EP692" s="2"/>
      <c r="EQ692" s="2"/>
      <c r="ER692" s="2"/>
      <c r="ES692" s="2"/>
      <c r="ET692" s="2"/>
      <c r="EU692" s="2"/>
      <c r="EV692" s="2"/>
      <c r="EW692" s="2"/>
      <c r="EX692" s="2"/>
      <c r="EY692" s="2"/>
      <c r="EZ692" s="2"/>
      <c r="FA692" s="2"/>
      <c r="FB692" s="2"/>
      <c r="FC692" s="2"/>
      <c r="FD692" s="2"/>
      <c r="FE692" s="2"/>
      <c r="FF692" s="2"/>
      <c r="FG692" s="2"/>
      <c r="FH692" s="2"/>
      <c r="FI692" s="2"/>
      <c r="FJ692" s="2"/>
      <c r="FK692" s="2"/>
      <c r="FL692" s="2"/>
      <c r="FM692" s="2"/>
      <c r="FN692" s="2"/>
      <c r="FO692" s="2"/>
      <c r="FP692" s="2"/>
      <c r="FQ692" s="2"/>
      <c r="FR692" s="2"/>
      <c r="FS692" s="2"/>
      <c r="FT692" s="2"/>
      <c r="FU692" s="2"/>
      <c r="FV692" s="2"/>
      <c r="FW692" s="2"/>
      <c r="FX692" s="2"/>
      <c r="FY692" s="2"/>
      <c r="FZ692" s="2"/>
      <c r="GA692" s="2"/>
      <c r="GB692" s="2"/>
      <c r="GC692" s="2"/>
      <c r="GD692" s="2"/>
      <c r="GE692" s="2"/>
      <c r="GF692" s="2"/>
      <c r="GG692" s="2"/>
      <c r="GH692" s="2"/>
      <c r="GI692" s="2"/>
      <c r="GJ692" s="2"/>
      <c r="GK692" s="2"/>
      <c r="GL692" s="2"/>
      <c r="GM692" s="2"/>
      <c r="GN692" s="2"/>
      <c r="GO692" s="2"/>
      <c r="GP692" s="2"/>
      <c r="GQ692" s="2"/>
      <c r="GR692" s="2"/>
      <c r="GS692" s="2"/>
      <c r="GT692" s="2"/>
      <c r="GU692" s="2"/>
      <c r="GV692" s="2"/>
      <c r="GW692" s="2"/>
      <c r="GX692" s="2"/>
      <c r="GY692" s="2"/>
      <c r="GZ692" s="2"/>
      <c r="HA692" s="2"/>
      <c r="HB692" s="2"/>
      <c r="HC692" s="2"/>
      <c r="HD692" s="2"/>
      <c r="HE692" s="2"/>
      <c r="HF692" s="2"/>
      <c r="HG692" s="2"/>
      <c r="HH692" s="2"/>
      <c r="HI692" s="2"/>
      <c r="HJ692" s="2"/>
      <c r="HK692" s="2"/>
      <c r="HL692" s="2"/>
      <c r="HM692" s="2"/>
      <c r="HN692" s="2"/>
      <c r="HO692" s="2"/>
      <c r="HP692" s="2"/>
      <c r="HQ692" s="2"/>
      <c r="HR692" s="2"/>
      <c r="HS692" s="2"/>
      <c r="HT692" s="2"/>
      <c r="HU692" s="2"/>
      <c r="HV692" s="2"/>
      <c r="HW692" s="2"/>
      <c r="HX692" s="2"/>
      <c r="HY692" s="2"/>
      <c r="HZ692" s="2"/>
      <c r="IA692" s="2"/>
      <c r="IB692" s="2"/>
      <c r="IC692" s="2"/>
      <c r="ID692" s="2"/>
      <c r="IE692" s="2"/>
      <c r="IF692" s="2"/>
    </row>
    <row r="693" spans="1:240" s="31" customFormat="1" ht="12.75" x14ac:dyDescent="0.2">
      <c r="A693" s="28"/>
      <c r="B693" s="29"/>
      <c r="C693" s="29"/>
      <c r="D693" s="29"/>
      <c r="E693" s="30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Y693" s="2"/>
      <c r="CZ693" s="2"/>
      <c r="DA693" s="2"/>
      <c r="DB693" s="2"/>
      <c r="DC693" s="2"/>
      <c r="DD693" s="2"/>
      <c r="DE693" s="2"/>
      <c r="DF693" s="2"/>
      <c r="DG693" s="2"/>
      <c r="DH693" s="2"/>
      <c r="DI693" s="2"/>
      <c r="DJ693" s="2"/>
      <c r="DK693" s="2"/>
      <c r="DL693" s="2"/>
      <c r="DM693" s="2"/>
      <c r="DN693" s="2"/>
      <c r="DO693" s="2"/>
      <c r="DP693" s="2"/>
      <c r="DQ693" s="2"/>
      <c r="DR693" s="2"/>
      <c r="DS693" s="2"/>
      <c r="DT693" s="2"/>
      <c r="DU693" s="2"/>
      <c r="DV693" s="2"/>
      <c r="DW693" s="2"/>
      <c r="DX693" s="2"/>
      <c r="DY693" s="2"/>
      <c r="DZ693" s="2"/>
      <c r="EA693" s="2"/>
      <c r="EB693" s="2"/>
      <c r="EC693" s="2"/>
      <c r="ED693" s="2"/>
      <c r="EE693" s="2"/>
      <c r="EF693" s="2"/>
      <c r="EG693" s="2"/>
      <c r="EH693" s="2"/>
      <c r="EI693" s="2"/>
      <c r="EJ693" s="2"/>
      <c r="EK693" s="2"/>
      <c r="EL693" s="2"/>
      <c r="EM693" s="2"/>
      <c r="EN693" s="2"/>
      <c r="EO693" s="2"/>
      <c r="EP693" s="2"/>
      <c r="EQ693" s="2"/>
      <c r="ER693" s="2"/>
      <c r="ES693" s="2"/>
      <c r="ET693" s="2"/>
      <c r="EU693" s="2"/>
      <c r="EV693" s="2"/>
      <c r="EW693" s="2"/>
      <c r="EX693" s="2"/>
      <c r="EY693" s="2"/>
      <c r="EZ693" s="2"/>
      <c r="FA693" s="2"/>
      <c r="FB693" s="2"/>
      <c r="FC693" s="2"/>
      <c r="FD693" s="2"/>
      <c r="FE693" s="2"/>
      <c r="FF693" s="2"/>
      <c r="FG693" s="2"/>
      <c r="FH693" s="2"/>
      <c r="FI693" s="2"/>
      <c r="FJ693" s="2"/>
      <c r="FK693" s="2"/>
      <c r="FL693" s="2"/>
      <c r="FM693" s="2"/>
      <c r="FN693" s="2"/>
      <c r="FO693" s="2"/>
      <c r="FP693" s="2"/>
      <c r="FQ693" s="2"/>
      <c r="FR693" s="2"/>
      <c r="FS693" s="2"/>
      <c r="FT693" s="2"/>
      <c r="FU693" s="2"/>
      <c r="FV693" s="2"/>
      <c r="FW693" s="2"/>
      <c r="FX693" s="2"/>
      <c r="FY693" s="2"/>
      <c r="FZ693" s="2"/>
      <c r="GA693" s="2"/>
      <c r="GB693" s="2"/>
      <c r="GC693" s="2"/>
      <c r="GD693" s="2"/>
      <c r="GE693" s="2"/>
      <c r="GF693" s="2"/>
      <c r="GG693" s="2"/>
      <c r="GH693" s="2"/>
      <c r="GI693" s="2"/>
      <c r="GJ693" s="2"/>
      <c r="GK693" s="2"/>
      <c r="GL693" s="2"/>
      <c r="GM693" s="2"/>
      <c r="GN693" s="2"/>
      <c r="GO693" s="2"/>
      <c r="GP693" s="2"/>
      <c r="GQ693" s="2"/>
      <c r="GR693" s="2"/>
      <c r="GS693" s="2"/>
      <c r="GT693" s="2"/>
      <c r="GU693" s="2"/>
      <c r="GV693" s="2"/>
      <c r="GW693" s="2"/>
      <c r="GX693" s="2"/>
      <c r="GY693" s="2"/>
      <c r="GZ693" s="2"/>
      <c r="HA693" s="2"/>
      <c r="HB693" s="2"/>
      <c r="HC693" s="2"/>
      <c r="HD693" s="2"/>
      <c r="HE693" s="2"/>
      <c r="HF693" s="2"/>
      <c r="HG693" s="2"/>
      <c r="HH693" s="2"/>
      <c r="HI693" s="2"/>
      <c r="HJ693" s="2"/>
      <c r="HK693" s="2"/>
      <c r="HL693" s="2"/>
      <c r="HM693" s="2"/>
      <c r="HN693" s="2"/>
      <c r="HO693" s="2"/>
      <c r="HP693" s="2"/>
      <c r="HQ693" s="2"/>
      <c r="HR693" s="2"/>
      <c r="HS693" s="2"/>
      <c r="HT693" s="2"/>
      <c r="HU693" s="2"/>
      <c r="HV693" s="2"/>
      <c r="HW693" s="2"/>
      <c r="HX693" s="2"/>
      <c r="HY693" s="2"/>
      <c r="HZ693" s="2"/>
      <c r="IA693" s="2"/>
      <c r="IB693" s="2"/>
      <c r="IC693" s="2"/>
      <c r="ID693" s="2"/>
      <c r="IE693" s="2"/>
      <c r="IF693" s="2"/>
    </row>
    <row r="694" spans="1:240" s="31" customFormat="1" ht="12.75" x14ac:dyDescent="0.2">
      <c r="A694" s="1"/>
      <c r="B694" s="32"/>
      <c r="C694" s="32"/>
      <c r="D694" s="32"/>
      <c r="E694" s="33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  <c r="CZ694" s="2"/>
      <c r="DA694" s="2"/>
      <c r="DB694" s="2"/>
      <c r="DC694" s="2"/>
      <c r="DD694" s="2"/>
      <c r="DE694" s="2"/>
      <c r="DF694" s="2"/>
      <c r="DG694" s="2"/>
      <c r="DH694" s="2"/>
      <c r="DI694" s="2"/>
      <c r="DJ694" s="2"/>
      <c r="DK694" s="2"/>
      <c r="DL694" s="2"/>
      <c r="DM694" s="2"/>
      <c r="DN694" s="2"/>
      <c r="DO694" s="2"/>
      <c r="DP694" s="2"/>
      <c r="DQ694" s="2"/>
      <c r="DR694" s="2"/>
      <c r="DS694" s="2"/>
      <c r="DT694" s="2"/>
      <c r="DU694" s="2"/>
      <c r="DV694" s="2"/>
      <c r="DW694" s="2"/>
      <c r="DX694" s="2"/>
      <c r="DY694" s="2"/>
      <c r="DZ694" s="2"/>
      <c r="EA694" s="2"/>
      <c r="EB694" s="2"/>
      <c r="EC694" s="2"/>
      <c r="ED694" s="2"/>
      <c r="EE694" s="2"/>
      <c r="EF694" s="2"/>
      <c r="EG694" s="2"/>
      <c r="EH694" s="2"/>
      <c r="EI694" s="2"/>
      <c r="EJ694" s="2"/>
      <c r="EK694" s="2"/>
      <c r="EL694" s="2"/>
      <c r="EM694" s="2"/>
      <c r="EN694" s="2"/>
      <c r="EO694" s="2"/>
      <c r="EP694" s="2"/>
      <c r="EQ694" s="2"/>
      <c r="ER694" s="2"/>
      <c r="ES694" s="2"/>
      <c r="ET694" s="2"/>
      <c r="EU694" s="2"/>
      <c r="EV694" s="2"/>
      <c r="EW694" s="2"/>
      <c r="EX694" s="2"/>
      <c r="EY694" s="2"/>
      <c r="EZ694" s="2"/>
      <c r="FA694" s="2"/>
      <c r="FB694" s="2"/>
      <c r="FC694" s="2"/>
      <c r="FD694" s="2"/>
      <c r="FE694" s="2"/>
      <c r="FF694" s="2"/>
      <c r="FG694" s="2"/>
      <c r="FH694" s="2"/>
      <c r="FI694" s="2"/>
      <c r="FJ694" s="2"/>
      <c r="FK694" s="2"/>
      <c r="FL694" s="2"/>
      <c r="FM694" s="2"/>
      <c r="FN694" s="2"/>
      <c r="FO694" s="2"/>
      <c r="FP694" s="2"/>
      <c r="FQ694" s="2"/>
      <c r="FR694" s="2"/>
      <c r="FS694" s="2"/>
      <c r="FT694" s="2"/>
      <c r="FU694" s="2"/>
      <c r="FV694" s="2"/>
      <c r="FW694" s="2"/>
      <c r="FX694" s="2"/>
      <c r="FY694" s="2"/>
      <c r="FZ694" s="2"/>
      <c r="GA694" s="2"/>
      <c r="GB694" s="2"/>
      <c r="GC694" s="2"/>
      <c r="GD694" s="2"/>
      <c r="GE694" s="2"/>
      <c r="GF694" s="2"/>
      <c r="GG694" s="2"/>
      <c r="GH694" s="2"/>
      <c r="GI694" s="2"/>
      <c r="GJ694" s="2"/>
      <c r="GK694" s="2"/>
      <c r="GL694" s="2"/>
      <c r="GM694" s="2"/>
      <c r="GN694" s="2"/>
      <c r="GO694" s="2"/>
      <c r="GP694" s="2"/>
      <c r="GQ694" s="2"/>
      <c r="GR694" s="2"/>
      <c r="GS694" s="2"/>
      <c r="GT694" s="2"/>
      <c r="GU694" s="2"/>
      <c r="GV694" s="2"/>
      <c r="GW694" s="2"/>
      <c r="GX694" s="2"/>
      <c r="GY694" s="2"/>
      <c r="GZ694" s="2"/>
      <c r="HA694" s="2"/>
      <c r="HB694" s="2"/>
      <c r="HC694" s="2"/>
      <c r="HD694" s="2"/>
      <c r="HE694" s="2"/>
      <c r="HF694" s="2"/>
      <c r="HG694" s="2"/>
      <c r="HH694" s="2"/>
      <c r="HI694" s="2"/>
      <c r="HJ694" s="2"/>
      <c r="HK694" s="2"/>
      <c r="HL694" s="2"/>
      <c r="HM694" s="2"/>
      <c r="HN694" s="2"/>
      <c r="HO694" s="2"/>
      <c r="HP694" s="2"/>
      <c r="HQ694" s="2"/>
      <c r="HR694" s="2"/>
      <c r="HS694" s="2"/>
      <c r="HT694" s="2"/>
      <c r="HU694" s="2"/>
      <c r="HV694" s="2"/>
      <c r="HW694" s="2"/>
      <c r="HX694" s="2"/>
      <c r="HY694" s="2"/>
      <c r="HZ694" s="2"/>
      <c r="IA694" s="2"/>
      <c r="IB694" s="2"/>
      <c r="IC694" s="2"/>
      <c r="ID694" s="2"/>
      <c r="IE694" s="2"/>
      <c r="IF694" s="2"/>
    </row>
    <row r="695" spans="1:240" s="31" customFormat="1" ht="12.75" x14ac:dyDescent="0.2">
      <c r="A695" s="1"/>
      <c r="B695" s="32"/>
      <c r="C695" s="32"/>
      <c r="D695" s="32"/>
      <c r="E695" s="33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Y695" s="2"/>
      <c r="CZ695" s="2"/>
      <c r="DA695" s="2"/>
      <c r="DB695" s="2"/>
      <c r="DC695" s="2"/>
      <c r="DD695" s="2"/>
      <c r="DE695" s="2"/>
      <c r="DF695" s="2"/>
      <c r="DG695" s="2"/>
      <c r="DH695" s="2"/>
      <c r="DI695" s="2"/>
      <c r="DJ695" s="2"/>
      <c r="DK695" s="2"/>
      <c r="DL695" s="2"/>
      <c r="DM695" s="2"/>
      <c r="DN695" s="2"/>
      <c r="DO695" s="2"/>
      <c r="DP695" s="2"/>
      <c r="DQ695" s="2"/>
      <c r="DR695" s="2"/>
      <c r="DS695" s="2"/>
      <c r="DT695" s="2"/>
      <c r="DU695" s="2"/>
      <c r="DV695" s="2"/>
      <c r="DW695" s="2"/>
      <c r="DX695" s="2"/>
      <c r="DY695" s="2"/>
      <c r="DZ695" s="2"/>
      <c r="EA695" s="2"/>
      <c r="EB695" s="2"/>
      <c r="EC695" s="2"/>
      <c r="ED695" s="2"/>
      <c r="EE695" s="2"/>
      <c r="EF695" s="2"/>
      <c r="EG695" s="2"/>
      <c r="EH695" s="2"/>
      <c r="EI695" s="2"/>
      <c r="EJ695" s="2"/>
      <c r="EK695" s="2"/>
      <c r="EL695" s="2"/>
      <c r="EM695" s="2"/>
      <c r="EN695" s="2"/>
      <c r="EO695" s="2"/>
      <c r="EP695" s="2"/>
      <c r="EQ695" s="2"/>
      <c r="ER695" s="2"/>
      <c r="ES695" s="2"/>
      <c r="ET695" s="2"/>
      <c r="EU695" s="2"/>
      <c r="EV695" s="2"/>
      <c r="EW695" s="2"/>
      <c r="EX695" s="2"/>
      <c r="EY695" s="2"/>
      <c r="EZ695" s="2"/>
      <c r="FA695" s="2"/>
      <c r="FB695" s="2"/>
      <c r="FC695" s="2"/>
      <c r="FD695" s="2"/>
      <c r="FE695" s="2"/>
      <c r="FF695" s="2"/>
      <c r="FG695" s="2"/>
      <c r="FH695" s="2"/>
      <c r="FI695" s="2"/>
      <c r="FJ695" s="2"/>
      <c r="FK695" s="2"/>
      <c r="FL695" s="2"/>
      <c r="FM695" s="2"/>
      <c r="FN695" s="2"/>
      <c r="FO695" s="2"/>
      <c r="FP695" s="2"/>
      <c r="FQ695" s="2"/>
      <c r="FR695" s="2"/>
      <c r="FS695" s="2"/>
      <c r="FT695" s="2"/>
      <c r="FU695" s="2"/>
      <c r="FV695" s="2"/>
      <c r="FW695" s="2"/>
      <c r="FX695" s="2"/>
      <c r="FY695" s="2"/>
      <c r="FZ695" s="2"/>
      <c r="GA695" s="2"/>
      <c r="GB695" s="2"/>
      <c r="GC695" s="2"/>
      <c r="GD695" s="2"/>
      <c r="GE695" s="2"/>
      <c r="GF695" s="2"/>
      <c r="GG695" s="2"/>
      <c r="GH695" s="2"/>
      <c r="GI695" s="2"/>
      <c r="GJ695" s="2"/>
      <c r="GK695" s="2"/>
      <c r="GL695" s="2"/>
      <c r="GM695" s="2"/>
      <c r="GN695" s="2"/>
      <c r="GO695" s="2"/>
      <c r="GP695" s="2"/>
      <c r="GQ695" s="2"/>
      <c r="GR695" s="2"/>
      <c r="GS695" s="2"/>
      <c r="GT695" s="2"/>
      <c r="GU695" s="2"/>
      <c r="GV695" s="2"/>
      <c r="GW695" s="2"/>
      <c r="GX695" s="2"/>
      <c r="GY695" s="2"/>
      <c r="GZ695" s="2"/>
      <c r="HA695" s="2"/>
      <c r="HB695" s="2"/>
      <c r="HC695" s="2"/>
      <c r="HD695" s="2"/>
      <c r="HE695" s="2"/>
      <c r="HF695" s="2"/>
      <c r="HG695" s="2"/>
      <c r="HH695" s="2"/>
      <c r="HI695" s="2"/>
      <c r="HJ695" s="2"/>
      <c r="HK695" s="2"/>
      <c r="HL695" s="2"/>
      <c r="HM695" s="2"/>
      <c r="HN695" s="2"/>
      <c r="HO695" s="2"/>
      <c r="HP695" s="2"/>
      <c r="HQ695" s="2"/>
      <c r="HR695" s="2"/>
      <c r="HS695" s="2"/>
      <c r="HT695" s="2"/>
      <c r="HU695" s="2"/>
      <c r="HV695" s="2"/>
      <c r="HW695" s="2"/>
      <c r="HX695" s="2"/>
      <c r="HY695" s="2"/>
      <c r="HZ695" s="2"/>
      <c r="IA695" s="2"/>
      <c r="IB695" s="2"/>
      <c r="IC695" s="2"/>
      <c r="ID695" s="2"/>
      <c r="IE695" s="2"/>
      <c r="IF695" s="2"/>
    </row>
    <row r="696" spans="1:240" s="31" customFormat="1" ht="12.75" x14ac:dyDescent="0.2">
      <c r="A696" s="1"/>
      <c r="B696" s="32"/>
      <c r="C696" s="32"/>
      <c r="D696" s="32"/>
      <c r="E696" s="33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Y696" s="2"/>
      <c r="CZ696" s="2"/>
      <c r="DA696" s="2"/>
      <c r="DB696" s="2"/>
      <c r="DC696" s="2"/>
      <c r="DD696" s="2"/>
      <c r="DE696" s="2"/>
      <c r="DF696" s="2"/>
      <c r="DG696" s="2"/>
      <c r="DH696" s="2"/>
      <c r="DI696" s="2"/>
      <c r="DJ696" s="2"/>
      <c r="DK696" s="2"/>
      <c r="DL696" s="2"/>
      <c r="DM696" s="2"/>
      <c r="DN696" s="2"/>
      <c r="DO696" s="2"/>
      <c r="DP696" s="2"/>
      <c r="DQ696" s="2"/>
      <c r="DR696" s="2"/>
      <c r="DS696" s="2"/>
      <c r="DT696" s="2"/>
      <c r="DU696" s="2"/>
      <c r="DV696" s="2"/>
      <c r="DW696" s="2"/>
      <c r="DX696" s="2"/>
      <c r="DY696" s="2"/>
      <c r="DZ696" s="2"/>
      <c r="EA696" s="2"/>
      <c r="EB696" s="2"/>
      <c r="EC696" s="2"/>
      <c r="ED696" s="2"/>
      <c r="EE696" s="2"/>
      <c r="EF696" s="2"/>
      <c r="EG696" s="2"/>
      <c r="EH696" s="2"/>
      <c r="EI696" s="2"/>
      <c r="EJ696" s="2"/>
      <c r="EK696" s="2"/>
      <c r="EL696" s="2"/>
      <c r="EM696" s="2"/>
      <c r="EN696" s="2"/>
      <c r="EO696" s="2"/>
      <c r="EP696" s="2"/>
      <c r="EQ696" s="2"/>
      <c r="ER696" s="2"/>
      <c r="ES696" s="2"/>
      <c r="ET696" s="2"/>
      <c r="EU696" s="2"/>
      <c r="EV696" s="2"/>
      <c r="EW696" s="2"/>
      <c r="EX696" s="2"/>
      <c r="EY696" s="2"/>
      <c r="EZ696" s="2"/>
      <c r="FA696" s="2"/>
      <c r="FB696" s="2"/>
      <c r="FC696" s="2"/>
      <c r="FD696" s="2"/>
      <c r="FE696" s="2"/>
      <c r="FF696" s="2"/>
      <c r="FG696" s="2"/>
      <c r="FH696" s="2"/>
      <c r="FI696" s="2"/>
      <c r="FJ696" s="2"/>
      <c r="FK696" s="2"/>
      <c r="FL696" s="2"/>
      <c r="FM696" s="2"/>
      <c r="FN696" s="2"/>
      <c r="FO696" s="2"/>
      <c r="FP696" s="2"/>
      <c r="FQ696" s="2"/>
      <c r="FR696" s="2"/>
      <c r="FS696" s="2"/>
      <c r="FT696" s="2"/>
      <c r="FU696" s="2"/>
      <c r="FV696" s="2"/>
      <c r="FW696" s="2"/>
      <c r="FX696" s="2"/>
      <c r="FY696" s="2"/>
      <c r="FZ696" s="2"/>
      <c r="GA696" s="2"/>
      <c r="GB696" s="2"/>
      <c r="GC696" s="2"/>
      <c r="GD696" s="2"/>
      <c r="GE696" s="2"/>
      <c r="GF696" s="2"/>
      <c r="GG696" s="2"/>
      <c r="GH696" s="2"/>
      <c r="GI696" s="2"/>
      <c r="GJ696" s="2"/>
      <c r="GK696" s="2"/>
      <c r="GL696" s="2"/>
      <c r="GM696" s="2"/>
      <c r="GN696" s="2"/>
      <c r="GO696" s="2"/>
      <c r="GP696" s="2"/>
      <c r="GQ696" s="2"/>
      <c r="GR696" s="2"/>
      <c r="GS696" s="2"/>
      <c r="GT696" s="2"/>
      <c r="GU696" s="2"/>
      <c r="GV696" s="2"/>
      <c r="GW696" s="2"/>
      <c r="GX696" s="2"/>
      <c r="GY696" s="2"/>
      <c r="GZ696" s="2"/>
      <c r="HA696" s="2"/>
      <c r="HB696" s="2"/>
      <c r="HC696" s="2"/>
      <c r="HD696" s="2"/>
      <c r="HE696" s="2"/>
      <c r="HF696" s="2"/>
      <c r="HG696" s="2"/>
      <c r="HH696" s="2"/>
      <c r="HI696" s="2"/>
      <c r="HJ696" s="2"/>
      <c r="HK696" s="2"/>
      <c r="HL696" s="2"/>
      <c r="HM696" s="2"/>
      <c r="HN696" s="2"/>
      <c r="HO696" s="2"/>
      <c r="HP696" s="2"/>
      <c r="HQ696" s="2"/>
      <c r="HR696" s="2"/>
      <c r="HS696" s="2"/>
      <c r="HT696" s="2"/>
      <c r="HU696" s="2"/>
      <c r="HV696" s="2"/>
      <c r="HW696" s="2"/>
      <c r="HX696" s="2"/>
      <c r="HY696" s="2"/>
      <c r="HZ696" s="2"/>
      <c r="IA696" s="2"/>
      <c r="IB696" s="2"/>
      <c r="IC696" s="2"/>
      <c r="ID696" s="2"/>
      <c r="IE696" s="2"/>
      <c r="IF696" s="2"/>
    </row>
    <row r="697" spans="1:240" s="31" customFormat="1" ht="12.75" x14ac:dyDescent="0.2">
      <c r="A697" s="1"/>
      <c r="B697" s="32"/>
      <c r="C697" s="32"/>
      <c r="D697" s="32"/>
      <c r="E697" s="33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  <c r="BY697" s="2"/>
      <c r="BZ697" s="2"/>
      <c r="CA697" s="2"/>
      <c r="CB697" s="2"/>
      <c r="CC697" s="2"/>
      <c r="CD697" s="2"/>
      <c r="CE697" s="2"/>
      <c r="CF697" s="2"/>
      <c r="CG697" s="2"/>
      <c r="CH697" s="2"/>
      <c r="CI697" s="2"/>
      <c r="CJ697" s="2"/>
      <c r="CK697" s="2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  <c r="CW697" s="2"/>
      <c r="CX697" s="2"/>
      <c r="CY697" s="2"/>
      <c r="CZ697" s="2"/>
      <c r="DA697" s="2"/>
      <c r="DB697" s="2"/>
      <c r="DC697" s="2"/>
      <c r="DD697" s="2"/>
      <c r="DE697" s="2"/>
      <c r="DF697" s="2"/>
      <c r="DG697" s="2"/>
      <c r="DH697" s="2"/>
      <c r="DI697" s="2"/>
      <c r="DJ697" s="2"/>
      <c r="DK697" s="2"/>
      <c r="DL697" s="2"/>
      <c r="DM697" s="2"/>
      <c r="DN697" s="2"/>
      <c r="DO697" s="2"/>
      <c r="DP697" s="2"/>
      <c r="DQ697" s="2"/>
      <c r="DR697" s="2"/>
      <c r="DS697" s="2"/>
      <c r="DT697" s="2"/>
      <c r="DU697" s="2"/>
      <c r="DV697" s="2"/>
      <c r="DW697" s="2"/>
      <c r="DX697" s="2"/>
      <c r="DY697" s="2"/>
      <c r="DZ697" s="2"/>
      <c r="EA697" s="2"/>
      <c r="EB697" s="2"/>
      <c r="EC697" s="2"/>
      <c r="ED697" s="2"/>
      <c r="EE697" s="2"/>
      <c r="EF697" s="2"/>
      <c r="EG697" s="2"/>
      <c r="EH697" s="2"/>
      <c r="EI697" s="2"/>
      <c r="EJ697" s="2"/>
      <c r="EK697" s="2"/>
      <c r="EL697" s="2"/>
      <c r="EM697" s="2"/>
      <c r="EN697" s="2"/>
      <c r="EO697" s="2"/>
      <c r="EP697" s="2"/>
      <c r="EQ697" s="2"/>
      <c r="ER697" s="2"/>
      <c r="ES697" s="2"/>
      <c r="ET697" s="2"/>
      <c r="EU697" s="2"/>
      <c r="EV697" s="2"/>
      <c r="EW697" s="2"/>
      <c r="EX697" s="2"/>
      <c r="EY697" s="2"/>
      <c r="EZ697" s="2"/>
      <c r="FA697" s="2"/>
      <c r="FB697" s="2"/>
      <c r="FC697" s="2"/>
      <c r="FD697" s="2"/>
      <c r="FE697" s="2"/>
      <c r="FF697" s="2"/>
      <c r="FG697" s="2"/>
      <c r="FH697" s="2"/>
      <c r="FI697" s="2"/>
      <c r="FJ697" s="2"/>
      <c r="FK697" s="2"/>
      <c r="FL697" s="2"/>
      <c r="FM697" s="2"/>
      <c r="FN697" s="2"/>
      <c r="FO697" s="2"/>
      <c r="FP697" s="2"/>
      <c r="FQ697" s="2"/>
      <c r="FR697" s="2"/>
      <c r="FS697" s="2"/>
      <c r="FT697" s="2"/>
      <c r="FU697" s="2"/>
      <c r="FV697" s="2"/>
      <c r="FW697" s="2"/>
      <c r="FX697" s="2"/>
      <c r="FY697" s="2"/>
      <c r="FZ697" s="2"/>
      <c r="GA697" s="2"/>
      <c r="GB697" s="2"/>
      <c r="GC697" s="2"/>
      <c r="GD697" s="2"/>
      <c r="GE697" s="2"/>
      <c r="GF697" s="2"/>
      <c r="GG697" s="2"/>
      <c r="GH697" s="2"/>
      <c r="GI697" s="2"/>
      <c r="GJ697" s="2"/>
      <c r="GK697" s="2"/>
      <c r="GL697" s="2"/>
      <c r="GM697" s="2"/>
      <c r="GN697" s="2"/>
      <c r="GO697" s="2"/>
      <c r="GP697" s="2"/>
      <c r="GQ697" s="2"/>
      <c r="GR697" s="2"/>
      <c r="GS697" s="2"/>
      <c r="GT697" s="2"/>
      <c r="GU697" s="2"/>
      <c r="GV697" s="2"/>
      <c r="GW697" s="2"/>
      <c r="GX697" s="2"/>
      <c r="GY697" s="2"/>
      <c r="GZ697" s="2"/>
      <c r="HA697" s="2"/>
      <c r="HB697" s="2"/>
      <c r="HC697" s="2"/>
      <c r="HD697" s="2"/>
      <c r="HE697" s="2"/>
      <c r="HF697" s="2"/>
      <c r="HG697" s="2"/>
      <c r="HH697" s="2"/>
      <c r="HI697" s="2"/>
      <c r="HJ697" s="2"/>
      <c r="HK697" s="2"/>
      <c r="HL697" s="2"/>
      <c r="HM697" s="2"/>
      <c r="HN697" s="2"/>
      <c r="HO697" s="2"/>
      <c r="HP697" s="2"/>
      <c r="HQ697" s="2"/>
      <c r="HR697" s="2"/>
      <c r="HS697" s="2"/>
      <c r="HT697" s="2"/>
      <c r="HU697" s="2"/>
      <c r="HV697" s="2"/>
      <c r="HW697" s="2"/>
      <c r="HX697" s="2"/>
      <c r="HY697" s="2"/>
      <c r="HZ697" s="2"/>
      <c r="IA697" s="2"/>
      <c r="IB697" s="2"/>
      <c r="IC697" s="2"/>
      <c r="ID697" s="2"/>
      <c r="IE697" s="2"/>
      <c r="IF697" s="2"/>
    </row>
    <row r="698" spans="1:240" s="31" customFormat="1" ht="12.75" x14ac:dyDescent="0.2">
      <c r="A698" s="1"/>
      <c r="B698" s="32"/>
      <c r="C698" s="32"/>
      <c r="D698" s="32"/>
      <c r="E698" s="33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  <c r="CW698" s="2"/>
      <c r="CX698" s="2"/>
      <c r="CY698" s="2"/>
      <c r="CZ698" s="2"/>
      <c r="DA698" s="2"/>
      <c r="DB698" s="2"/>
      <c r="DC698" s="2"/>
      <c r="DD698" s="2"/>
      <c r="DE698" s="2"/>
      <c r="DF698" s="2"/>
      <c r="DG698" s="2"/>
      <c r="DH698" s="2"/>
      <c r="DI698" s="2"/>
      <c r="DJ698" s="2"/>
      <c r="DK698" s="2"/>
      <c r="DL698" s="2"/>
      <c r="DM698" s="2"/>
      <c r="DN698" s="2"/>
      <c r="DO698" s="2"/>
      <c r="DP698" s="2"/>
      <c r="DQ698" s="2"/>
      <c r="DR698" s="2"/>
      <c r="DS698" s="2"/>
      <c r="DT698" s="2"/>
      <c r="DU698" s="2"/>
      <c r="DV698" s="2"/>
      <c r="DW698" s="2"/>
      <c r="DX698" s="2"/>
      <c r="DY698" s="2"/>
      <c r="DZ698" s="2"/>
      <c r="EA698" s="2"/>
      <c r="EB698" s="2"/>
      <c r="EC698" s="2"/>
      <c r="ED698" s="2"/>
      <c r="EE698" s="2"/>
      <c r="EF698" s="2"/>
      <c r="EG698" s="2"/>
      <c r="EH698" s="2"/>
      <c r="EI698" s="2"/>
      <c r="EJ698" s="2"/>
      <c r="EK698" s="2"/>
      <c r="EL698" s="2"/>
      <c r="EM698" s="2"/>
      <c r="EN698" s="2"/>
      <c r="EO698" s="2"/>
      <c r="EP698" s="2"/>
      <c r="EQ698" s="2"/>
      <c r="ER698" s="2"/>
      <c r="ES698" s="2"/>
      <c r="ET698" s="2"/>
      <c r="EU698" s="2"/>
      <c r="EV698" s="2"/>
      <c r="EW698" s="2"/>
      <c r="EX698" s="2"/>
      <c r="EY698" s="2"/>
      <c r="EZ698" s="2"/>
      <c r="FA698" s="2"/>
      <c r="FB698" s="2"/>
      <c r="FC698" s="2"/>
      <c r="FD698" s="2"/>
      <c r="FE698" s="2"/>
      <c r="FF698" s="2"/>
      <c r="FG698" s="2"/>
      <c r="FH698" s="2"/>
      <c r="FI698" s="2"/>
      <c r="FJ698" s="2"/>
      <c r="FK698" s="2"/>
      <c r="FL698" s="2"/>
      <c r="FM698" s="2"/>
      <c r="FN698" s="2"/>
      <c r="FO698" s="2"/>
      <c r="FP698" s="2"/>
      <c r="FQ698" s="2"/>
      <c r="FR698" s="2"/>
      <c r="FS698" s="2"/>
      <c r="FT698" s="2"/>
      <c r="FU698" s="2"/>
      <c r="FV698" s="2"/>
      <c r="FW698" s="2"/>
      <c r="FX698" s="2"/>
      <c r="FY698" s="2"/>
      <c r="FZ698" s="2"/>
      <c r="GA698" s="2"/>
      <c r="GB698" s="2"/>
      <c r="GC698" s="2"/>
      <c r="GD698" s="2"/>
      <c r="GE698" s="2"/>
      <c r="GF698" s="2"/>
      <c r="GG698" s="2"/>
      <c r="GH698" s="2"/>
      <c r="GI698" s="2"/>
      <c r="GJ698" s="2"/>
      <c r="GK698" s="2"/>
      <c r="GL698" s="2"/>
      <c r="GM698" s="2"/>
      <c r="GN698" s="2"/>
      <c r="GO698" s="2"/>
      <c r="GP698" s="2"/>
      <c r="GQ698" s="2"/>
      <c r="GR698" s="2"/>
      <c r="GS698" s="2"/>
      <c r="GT698" s="2"/>
      <c r="GU698" s="2"/>
      <c r="GV698" s="2"/>
      <c r="GW698" s="2"/>
      <c r="GX698" s="2"/>
      <c r="GY698" s="2"/>
      <c r="GZ698" s="2"/>
      <c r="HA698" s="2"/>
      <c r="HB698" s="2"/>
      <c r="HC698" s="2"/>
      <c r="HD698" s="2"/>
      <c r="HE698" s="2"/>
      <c r="HF698" s="2"/>
      <c r="HG698" s="2"/>
      <c r="HH698" s="2"/>
      <c r="HI698" s="2"/>
      <c r="HJ698" s="2"/>
      <c r="HK698" s="2"/>
      <c r="HL698" s="2"/>
      <c r="HM698" s="2"/>
      <c r="HN698" s="2"/>
      <c r="HO698" s="2"/>
      <c r="HP698" s="2"/>
      <c r="HQ698" s="2"/>
      <c r="HR698" s="2"/>
      <c r="HS698" s="2"/>
      <c r="HT698" s="2"/>
      <c r="HU698" s="2"/>
      <c r="HV698" s="2"/>
      <c r="HW698" s="2"/>
      <c r="HX698" s="2"/>
      <c r="HY698" s="2"/>
      <c r="HZ698" s="2"/>
      <c r="IA698" s="2"/>
      <c r="IB698" s="2"/>
      <c r="IC698" s="2"/>
      <c r="ID698" s="2"/>
      <c r="IE698" s="2"/>
      <c r="IF698" s="2"/>
    </row>
    <row r="699" spans="1:240" s="31" customFormat="1" ht="12.75" x14ac:dyDescent="0.2">
      <c r="A699" s="1"/>
      <c r="B699" s="32"/>
      <c r="C699" s="32"/>
      <c r="D699" s="32"/>
      <c r="E699" s="33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  <c r="CA699" s="2"/>
      <c r="CB699" s="2"/>
      <c r="CC699" s="2"/>
      <c r="CD699" s="2"/>
      <c r="CE699" s="2"/>
      <c r="CF699" s="2"/>
      <c r="CG699" s="2"/>
      <c r="CH699" s="2"/>
      <c r="CI699" s="2"/>
      <c r="CJ699" s="2"/>
      <c r="CK699" s="2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  <c r="CW699" s="2"/>
      <c r="CX699" s="2"/>
      <c r="CY699" s="2"/>
      <c r="CZ699" s="2"/>
      <c r="DA699" s="2"/>
      <c r="DB699" s="2"/>
      <c r="DC699" s="2"/>
      <c r="DD699" s="2"/>
      <c r="DE699" s="2"/>
      <c r="DF699" s="2"/>
      <c r="DG699" s="2"/>
      <c r="DH699" s="2"/>
      <c r="DI699" s="2"/>
      <c r="DJ699" s="2"/>
      <c r="DK699" s="2"/>
      <c r="DL699" s="2"/>
      <c r="DM699" s="2"/>
      <c r="DN699" s="2"/>
      <c r="DO699" s="2"/>
      <c r="DP699" s="2"/>
      <c r="DQ699" s="2"/>
      <c r="DR699" s="2"/>
      <c r="DS699" s="2"/>
      <c r="DT699" s="2"/>
      <c r="DU699" s="2"/>
      <c r="DV699" s="2"/>
      <c r="DW699" s="2"/>
      <c r="DX699" s="2"/>
      <c r="DY699" s="2"/>
      <c r="DZ699" s="2"/>
      <c r="EA699" s="2"/>
      <c r="EB699" s="2"/>
      <c r="EC699" s="2"/>
      <c r="ED699" s="2"/>
      <c r="EE699" s="2"/>
      <c r="EF699" s="2"/>
      <c r="EG699" s="2"/>
      <c r="EH699" s="2"/>
      <c r="EI699" s="2"/>
      <c r="EJ699" s="2"/>
      <c r="EK699" s="2"/>
      <c r="EL699" s="2"/>
      <c r="EM699" s="2"/>
      <c r="EN699" s="2"/>
      <c r="EO699" s="2"/>
      <c r="EP699" s="2"/>
      <c r="EQ699" s="2"/>
      <c r="ER699" s="2"/>
      <c r="ES699" s="2"/>
      <c r="ET699" s="2"/>
      <c r="EU699" s="2"/>
      <c r="EV699" s="2"/>
      <c r="EW699" s="2"/>
      <c r="EX699" s="2"/>
      <c r="EY699" s="2"/>
      <c r="EZ699" s="2"/>
      <c r="FA699" s="2"/>
      <c r="FB699" s="2"/>
      <c r="FC699" s="2"/>
      <c r="FD699" s="2"/>
      <c r="FE699" s="2"/>
      <c r="FF699" s="2"/>
      <c r="FG699" s="2"/>
      <c r="FH699" s="2"/>
      <c r="FI699" s="2"/>
      <c r="FJ699" s="2"/>
      <c r="FK699" s="2"/>
      <c r="FL699" s="2"/>
      <c r="FM699" s="2"/>
      <c r="FN699" s="2"/>
      <c r="FO699" s="2"/>
      <c r="FP699" s="2"/>
      <c r="FQ699" s="2"/>
      <c r="FR699" s="2"/>
      <c r="FS699" s="2"/>
      <c r="FT699" s="2"/>
      <c r="FU699" s="2"/>
      <c r="FV699" s="2"/>
      <c r="FW699" s="2"/>
      <c r="FX699" s="2"/>
      <c r="FY699" s="2"/>
      <c r="FZ699" s="2"/>
      <c r="GA699" s="2"/>
      <c r="GB699" s="2"/>
      <c r="GC699" s="2"/>
      <c r="GD699" s="2"/>
      <c r="GE699" s="2"/>
      <c r="GF699" s="2"/>
      <c r="GG699" s="2"/>
      <c r="GH699" s="2"/>
      <c r="GI699" s="2"/>
      <c r="GJ699" s="2"/>
      <c r="GK699" s="2"/>
      <c r="GL699" s="2"/>
      <c r="GM699" s="2"/>
      <c r="GN699" s="2"/>
      <c r="GO699" s="2"/>
      <c r="GP699" s="2"/>
      <c r="GQ699" s="2"/>
      <c r="GR699" s="2"/>
      <c r="GS699" s="2"/>
      <c r="GT699" s="2"/>
      <c r="GU699" s="2"/>
      <c r="GV699" s="2"/>
      <c r="GW699" s="2"/>
      <c r="GX699" s="2"/>
      <c r="GY699" s="2"/>
      <c r="GZ699" s="2"/>
      <c r="HA699" s="2"/>
      <c r="HB699" s="2"/>
      <c r="HC699" s="2"/>
      <c r="HD699" s="2"/>
      <c r="HE699" s="2"/>
      <c r="HF699" s="2"/>
      <c r="HG699" s="2"/>
      <c r="HH699" s="2"/>
      <c r="HI699" s="2"/>
      <c r="HJ699" s="2"/>
      <c r="HK699" s="2"/>
      <c r="HL699" s="2"/>
      <c r="HM699" s="2"/>
      <c r="HN699" s="2"/>
      <c r="HO699" s="2"/>
      <c r="HP699" s="2"/>
      <c r="HQ699" s="2"/>
      <c r="HR699" s="2"/>
      <c r="HS699" s="2"/>
      <c r="HT699" s="2"/>
      <c r="HU699" s="2"/>
      <c r="HV699" s="2"/>
      <c r="HW699" s="2"/>
      <c r="HX699" s="2"/>
      <c r="HY699" s="2"/>
      <c r="HZ699" s="2"/>
      <c r="IA699" s="2"/>
      <c r="IB699" s="2"/>
      <c r="IC699" s="2"/>
      <c r="ID699" s="2"/>
      <c r="IE699" s="2"/>
      <c r="IF699" s="2"/>
    </row>
    <row r="700" spans="1:240" s="31" customFormat="1" ht="12.75" x14ac:dyDescent="0.2">
      <c r="A700" s="1"/>
      <c r="B700" s="32"/>
      <c r="C700" s="32"/>
      <c r="D700" s="32"/>
      <c r="E700" s="33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  <c r="CA700" s="2"/>
      <c r="CB700" s="2"/>
      <c r="CC700" s="2"/>
      <c r="CD700" s="2"/>
      <c r="CE700" s="2"/>
      <c r="CF700" s="2"/>
      <c r="CG700" s="2"/>
      <c r="CH700" s="2"/>
      <c r="CI700" s="2"/>
      <c r="CJ700" s="2"/>
      <c r="CK700" s="2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  <c r="CW700" s="2"/>
      <c r="CX700" s="2"/>
      <c r="CY700" s="2"/>
      <c r="CZ700" s="2"/>
      <c r="DA700" s="2"/>
      <c r="DB700" s="2"/>
      <c r="DC700" s="2"/>
      <c r="DD700" s="2"/>
      <c r="DE700" s="2"/>
      <c r="DF700" s="2"/>
      <c r="DG700" s="2"/>
      <c r="DH700" s="2"/>
      <c r="DI700" s="2"/>
      <c r="DJ700" s="2"/>
      <c r="DK700" s="2"/>
      <c r="DL700" s="2"/>
      <c r="DM700" s="2"/>
      <c r="DN700" s="2"/>
      <c r="DO700" s="2"/>
      <c r="DP700" s="2"/>
      <c r="DQ700" s="2"/>
      <c r="DR700" s="2"/>
      <c r="DS700" s="2"/>
      <c r="DT700" s="2"/>
      <c r="DU700" s="2"/>
      <c r="DV700" s="2"/>
      <c r="DW700" s="2"/>
      <c r="DX700" s="2"/>
      <c r="DY700" s="2"/>
      <c r="DZ700" s="2"/>
      <c r="EA700" s="2"/>
      <c r="EB700" s="2"/>
      <c r="EC700" s="2"/>
      <c r="ED700" s="2"/>
      <c r="EE700" s="2"/>
      <c r="EF700" s="2"/>
      <c r="EG700" s="2"/>
      <c r="EH700" s="2"/>
      <c r="EI700" s="2"/>
      <c r="EJ700" s="2"/>
      <c r="EK700" s="2"/>
      <c r="EL700" s="2"/>
      <c r="EM700" s="2"/>
      <c r="EN700" s="2"/>
      <c r="EO700" s="2"/>
      <c r="EP700" s="2"/>
      <c r="EQ700" s="2"/>
      <c r="ER700" s="2"/>
      <c r="ES700" s="2"/>
      <c r="ET700" s="2"/>
      <c r="EU700" s="2"/>
      <c r="EV700" s="2"/>
      <c r="EW700" s="2"/>
      <c r="EX700" s="2"/>
      <c r="EY700" s="2"/>
      <c r="EZ700" s="2"/>
      <c r="FA700" s="2"/>
      <c r="FB700" s="2"/>
      <c r="FC700" s="2"/>
      <c r="FD700" s="2"/>
      <c r="FE700" s="2"/>
      <c r="FF700" s="2"/>
      <c r="FG700" s="2"/>
      <c r="FH700" s="2"/>
      <c r="FI700" s="2"/>
      <c r="FJ700" s="2"/>
      <c r="FK700" s="2"/>
      <c r="FL700" s="2"/>
      <c r="FM700" s="2"/>
      <c r="FN700" s="2"/>
      <c r="FO700" s="2"/>
      <c r="FP700" s="2"/>
      <c r="FQ700" s="2"/>
      <c r="FR700" s="2"/>
      <c r="FS700" s="2"/>
      <c r="FT700" s="2"/>
      <c r="FU700" s="2"/>
      <c r="FV700" s="2"/>
      <c r="FW700" s="2"/>
      <c r="FX700" s="2"/>
      <c r="FY700" s="2"/>
      <c r="FZ700" s="2"/>
      <c r="GA700" s="2"/>
      <c r="GB700" s="2"/>
      <c r="GC700" s="2"/>
      <c r="GD700" s="2"/>
      <c r="GE700" s="2"/>
      <c r="GF700" s="2"/>
      <c r="GG700" s="2"/>
      <c r="GH700" s="2"/>
      <c r="GI700" s="2"/>
      <c r="GJ700" s="2"/>
      <c r="GK700" s="2"/>
      <c r="GL700" s="2"/>
      <c r="GM700" s="2"/>
      <c r="GN700" s="2"/>
      <c r="GO700" s="2"/>
      <c r="GP700" s="2"/>
      <c r="GQ700" s="2"/>
      <c r="GR700" s="2"/>
      <c r="GS700" s="2"/>
      <c r="GT700" s="2"/>
      <c r="GU700" s="2"/>
      <c r="GV700" s="2"/>
      <c r="GW700" s="2"/>
      <c r="GX700" s="2"/>
      <c r="GY700" s="2"/>
      <c r="GZ700" s="2"/>
      <c r="HA700" s="2"/>
      <c r="HB700" s="2"/>
      <c r="HC700" s="2"/>
      <c r="HD700" s="2"/>
      <c r="HE700" s="2"/>
      <c r="HF700" s="2"/>
      <c r="HG700" s="2"/>
      <c r="HH700" s="2"/>
      <c r="HI700" s="2"/>
      <c r="HJ700" s="2"/>
      <c r="HK700" s="2"/>
      <c r="HL700" s="2"/>
      <c r="HM700" s="2"/>
      <c r="HN700" s="2"/>
      <c r="HO700" s="2"/>
      <c r="HP700" s="2"/>
      <c r="HQ700" s="2"/>
      <c r="HR700" s="2"/>
      <c r="HS700" s="2"/>
      <c r="HT700" s="2"/>
      <c r="HU700" s="2"/>
      <c r="HV700" s="2"/>
      <c r="HW700" s="2"/>
      <c r="HX700" s="2"/>
      <c r="HY700" s="2"/>
      <c r="HZ700" s="2"/>
      <c r="IA700" s="2"/>
      <c r="IB700" s="2"/>
      <c r="IC700" s="2"/>
      <c r="ID700" s="2"/>
      <c r="IE700" s="2"/>
      <c r="IF700" s="2"/>
    </row>
    <row r="701" spans="1:240" s="31" customFormat="1" ht="12.75" x14ac:dyDescent="0.2">
      <c r="A701" s="1"/>
      <c r="B701" s="32"/>
      <c r="C701" s="32"/>
      <c r="D701" s="32"/>
      <c r="E701" s="33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Y701" s="2"/>
      <c r="CZ701" s="2"/>
      <c r="DA701" s="2"/>
      <c r="DB701" s="2"/>
      <c r="DC701" s="2"/>
      <c r="DD701" s="2"/>
      <c r="DE701" s="2"/>
      <c r="DF701" s="2"/>
      <c r="DG701" s="2"/>
      <c r="DH701" s="2"/>
      <c r="DI701" s="2"/>
      <c r="DJ701" s="2"/>
      <c r="DK701" s="2"/>
      <c r="DL701" s="2"/>
      <c r="DM701" s="2"/>
      <c r="DN701" s="2"/>
      <c r="DO701" s="2"/>
      <c r="DP701" s="2"/>
      <c r="DQ701" s="2"/>
      <c r="DR701" s="2"/>
      <c r="DS701" s="2"/>
      <c r="DT701" s="2"/>
      <c r="DU701" s="2"/>
      <c r="DV701" s="2"/>
      <c r="DW701" s="2"/>
      <c r="DX701" s="2"/>
      <c r="DY701" s="2"/>
      <c r="DZ701" s="2"/>
      <c r="EA701" s="2"/>
      <c r="EB701" s="2"/>
      <c r="EC701" s="2"/>
      <c r="ED701" s="2"/>
      <c r="EE701" s="2"/>
      <c r="EF701" s="2"/>
      <c r="EG701" s="2"/>
      <c r="EH701" s="2"/>
      <c r="EI701" s="2"/>
      <c r="EJ701" s="2"/>
      <c r="EK701" s="2"/>
      <c r="EL701" s="2"/>
      <c r="EM701" s="2"/>
      <c r="EN701" s="2"/>
      <c r="EO701" s="2"/>
      <c r="EP701" s="2"/>
      <c r="EQ701" s="2"/>
      <c r="ER701" s="2"/>
      <c r="ES701" s="2"/>
      <c r="ET701" s="2"/>
      <c r="EU701" s="2"/>
      <c r="EV701" s="2"/>
      <c r="EW701" s="2"/>
      <c r="EX701" s="2"/>
      <c r="EY701" s="2"/>
      <c r="EZ701" s="2"/>
      <c r="FA701" s="2"/>
      <c r="FB701" s="2"/>
      <c r="FC701" s="2"/>
      <c r="FD701" s="2"/>
      <c r="FE701" s="2"/>
      <c r="FF701" s="2"/>
      <c r="FG701" s="2"/>
      <c r="FH701" s="2"/>
      <c r="FI701" s="2"/>
      <c r="FJ701" s="2"/>
      <c r="FK701" s="2"/>
      <c r="FL701" s="2"/>
      <c r="FM701" s="2"/>
      <c r="FN701" s="2"/>
      <c r="FO701" s="2"/>
      <c r="FP701" s="2"/>
      <c r="FQ701" s="2"/>
      <c r="FR701" s="2"/>
      <c r="FS701" s="2"/>
      <c r="FT701" s="2"/>
      <c r="FU701" s="2"/>
      <c r="FV701" s="2"/>
      <c r="FW701" s="2"/>
      <c r="FX701" s="2"/>
      <c r="FY701" s="2"/>
      <c r="FZ701" s="2"/>
      <c r="GA701" s="2"/>
      <c r="GB701" s="2"/>
      <c r="GC701" s="2"/>
      <c r="GD701" s="2"/>
      <c r="GE701" s="2"/>
      <c r="GF701" s="2"/>
      <c r="GG701" s="2"/>
      <c r="GH701" s="2"/>
      <c r="GI701" s="2"/>
      <c r="GJ701" s="2"/>
      <c r="GK701" s="2"/>
      <c r="GL701" s="2"/>
      <c r="GM701" s="2"/>
      <c r="GN701" s="2"/>
      <c r="GO701" s="2"/>
      <c r="GP701" s="2"/>
      <c r="GQ701" s="2"/>
      <c r="GR701" s="2"/>
      <c r="GS701" s="2"/>
      <c r="GT701" s="2"/>
      <c r="GU701" s="2"/>
      <c r="GV701" s="2"/>
      <c r="GW701" s="2"/>
      <c r="GX701" s="2"/>
      <c r="GY701" s="2"/>
      <c r="GZ701" s="2"/>
      <c r="HA701" s="2"/>
      <c r="HB701" s="2"/>
      <c r="HC701" s="2"/>
      <c r="HD701" s="2"/>
      <c r="HE701" s="2"/>
      <c r="HF701" s="2"/>
      <c r="HG701" s="2"/>
      <c r="HH701" s="2"/>
      <c r="HI701" s="2"/>
      <c r="HJ701" s="2"/>
      <c r="HK701" s="2"/>
      <c r="HL701" s="2"/>
      <c r="HM701" s="2"/>
      <c r="HN701" s="2"/>
      <c r="HO701" s="2"/>
      <c r="HP701" s="2"/>
      <c r="HQ701" s="2"/>
      <c r="HR701" s="2"/>
      <c r="HS701" s="2"/>
      <c r="HT701" s="2"/>
      <c r="HU701" s="2"/>
      <c r="HV701" s="2"/>
      <c r="HW701" s="2"/>
      <c r="HX701" s="2"/>
      <c r="HY701" s="2"/>
      <c r="HZ701" s="2"/>
      <c r="IA701" s="2"/>
      <c r="IB701" s="2"/>
      <c r="IC701" s="2"/>
      <c r="ID701" s="2"/>
      <c r="IE701" s="2"/>
      <c r="IF701" s="2"/>
    </row>
    <row r="702" spans="1:240" s="31" customFormat="1" ht="12.75" x14ac:dyDescent="0.2">
      <c r="A702" s="1"/>
      <c r="B702" s="32"/>
      <c r="C702" s="32"/>
      <c r="D702" s="32"/>
      <c r="E702" s="33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Y702" s="2"/>
      <c r="CZ702" s="2"/>
      <c r="DA702" s="2"/>
      <c r="DB702" s="2"/>
      <c r="DC702" s="2"/>
      <c r="DD702" s="2"/>
      <c r="DE702" s="2"/>
      <c r="DF702" s="2"/>
      <c r="DG702" s="2"/>
      <c r="DH702" s="2"/>
      <c r="DI702" s="2"/>
      <c r="DJ702" s="2"/>
      <c r="DK702" s="2"/>
      <c r="DL702" s="2"/>
      <c r="DM702" s="2"/>
      <c r="DN702" s="2"/>
      <c r="DO702" s="2"/>
      <c r="DP702" s="2"/>
      <c r="DQ702" s="2"/>
      <c r="DR702" s="2"/>
      <c r="DS702" s="2"/>
      <c r="DT702" s="2"/>
      <c r="DU702" s="2"/>
      <c r="DV702" s="2"/>
      <c r="DW702" s="2"/>
      <c r="DX702" s="2"/>
      <c r="DY702" s="2"/>
      <c r="DZ702" s="2"/>
      <c r="EA702" s="2"/>
      <c r="EB702" s="2"/>
      <c r="EC702" s="2"/>
      <c r="ED702" s="2"/>
      <c r="EE702" s="2"/>
      <c r="EF702" s="2"/>
      <c r="EG702" s="2"/>
      <c r="EH702" s="2"/>
      <c r="EI702" s="2"/>
      <c r="EJ702" s="2"/>
      <c r="EK702" s="2"/>
      <c r="EL702" s="2"/>
      <c r="EM702" s="2"/>
      <c r="EN702" s="2"/>
      <c r="EO702" s="2"/>
      <c r="EP702" s="2"/>
      <c r="EQ702" s="2"/>
      <c r="ER702" s="2"/>
      <c r="ES702" s="2"/>
      <c r="ET702" s="2"/>
      <c r="EU702" s="2"/>
      <c r="EV702" s="2"/>
      <c r="EW702" s="2"/>
      <c r="EX702" s="2"/>
      <c r="EY702" s="2"/>
      <c r="EZ702" s="2"/>
      <c r="FA702" s="2"/>
      <c r="FB702" s="2"/>
      <c r="FC702" s="2"/>
      <c r="FD702" s="2"/>
      <c r="FE702" s="2"/>
      <c r="FF702" s="2"/>
      <c r="FG702" s="2"/>
      <c r="FH702" s="2"/>
      <c r="FI702" s="2"/>
      <c r="FJ702" s="2"/>
      <c r="FK702" s="2"/>
      <c r="FL702" s="2"/>
      <c r="FM702" s="2"/>
      <c r="FN702" s="2"/>
      <c r="FO702" s="2"/>
      <c r="FP702" s="2"/>
      <c r="FQ702" s="2"/>
      <c r="FR702" s="2"/>
      <c r="FS702" s="2"/>
      <c r="FT702" s="2"/>
      <c r="FU702" s="2"/>
      <c r="FV702" s="2"/>
      <c r="FW702" s="2"/>
      <c r="FX702" s="2"/>
      <c r="FY702" s="2"/>
      <c r="FZ702" s="2"/>
      <c r="GA702" s="2"/>
      <c r="GB702" s="2"/>
      <c r="GC702" s="2"/>
      <c r="GD702" s="2"/>
      <c r="GE702" s="2"/>
      <c r="GF702" s="2"/>
      <c r="GG702" s="2"/>
      <c r="GH702" s="2"/>
      <c r="GI702" s="2"/>
      <c r="GJ702" s="2"/>
      <c r="GK702" s="2"/>
      <c r="GL702" s="2"/>
      <c r="GM702" s="2"/>
      <c r="GN702" s="2"/>
      <c r="GO702" s="2"/>
      <c r="GP702" s="2"/>
      <c r="GQ702" s="2"/>
      <c r="GR702" s="2"/>
      <c r="GS702" s="2"/>
      <c r="GT702" s="2"/>
      <c r="GU702" s="2"/>
      <c r="GV702" s="2"/>
      <c r="GW702" s="2"/>
      <c r="GX702" s="2"/>
      <c r="GY702" s="2"/>
      <c r="GZ702" s="2"/>
      <c r="HA702" s="2"/>
      <c r="HB702" s="2"/>
      <c r="HC702" s="2"/>
      <c r="HD702" s="2"/>
      <c r="HE702" s="2"/>
      <c r="HF702" s="2"/>
      <c r="HG702" s="2"/>
      <c r="HH702" s="2"/>
      <c r="HI702" s="2"/>
      <c r="HJ702" s="2"/>
      <c r="HK702" s="2"/>
      <c r="HL702" s="2"/>
      <c r="HM702" s="2"/>
      <c r="HN702" s="2"/>
      <c r="HO702" s="2"/>
      <c r="HP702" s="2"/>
      <c r="HQ702" s="2"/>
      <c r="HR702" s="2"/>
      <c r="HS702" s="2"/>
      <c r="HT702" s="2"/>
      <c r="HU702" s="2"/>
      <c r="HV702" s="2"/>
      <c r="HW702" s="2"/>
      <c r="HX702" s="2"/>
      <c r="HY702" s="2"/>
      <c r="HZ702" s="2"/>
      <c r="IA702" s="2"/>
      <c r="IB702" s="2"/>
      <c r="IC702" s="2"/>
      <c r="ID702" s="2"/>
      <c r="IE702" s="2"/>
      <c r="IF702" s="2"/>
    </row>
    <row r="703" spans="1:240" s="31" customFormat="1" ht="12.75" x14ac:dyDescent="0.2">
      <c r="A703" s="1"/>
      <c r="B703" s="32"/>
      <c r="C703" s="32"/>
      <c r="D703" s="32"/>
      <c r="E703" s="33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Y703" s="2"/>
      <c r="CZ703" s="2"/>
      <c r="DA703" s="2"/>
      <c r="DB703" s="2"/>
      <c r="DC703" s="2"/>
      <c r="DD703" s="2"/>
      <c r="DE703" s="2"/>
      <c r="DF703" s="2"/>
      <c r="DG703" s="2"/>
      <c r="DH703" s="2"/>
      <c r="DI703" s="2"/>
      <c r="DJ703" s="2"/>
      <c r="DK703" s="2"/>
      <c r="DL703" s="2"/>
      <c r="DM703" s="2"/>
      <c r="DN703" s="2"/>
      <c r="DO703" s="2"/>
      <c r="DP703" s="2"/>
      <c r="DQ703" s="2"/>
      <c r="DR703" s="2"/>
      <c r="DS703" s="2"/>
      <c r="DT703" s="2"/>
      <c r="DU703" s="2"/>
      <c r="DV703" s="2"/>
      <c r="DW703" s="2"/>
      <c r="DX703" s="2"/>
      <c r="DY703" s="2"/>
      <c r="DZ703" s="2"/>
      <c r="EA703" s="2"/>
      <c r="EB703" s="2"/>
      <c r="EC703" s="2"/>
      <c r="ED703" s="2"/>
      <c r="EE703" s="2"/>
      <c r="EF703" s="2"/>
      <c r="EG703" s="2"/>
      <c r="EH703" s="2"/>
      <c r="EI703" s="2"/>
      <c r="EJ703" s="2"/>
      <c r="EK703" s="2"/>
      <c r="EL703" s="2"/>
      <c r="EM703" s="2"/>
      <c r="EN703" s="2"/>
      <c r="EO703" s="2"/>
      <c r="EP703" s="2"/>
      <c r="EQ703" s="2"/>
      <c r="ER703" s="2"/>
      <c r="ES703" s="2"/>
      <c r="ET703" s="2"/>
      <c r="EU703" s="2"/>
      <c r="EV703" s="2"/>
      <c r="EW703" s="2"/>
      <c r="EX703" s="2"/>
      <c r="EY703" s="2"/>
      <c r="EZ703" s="2"/>
      <c r="FA703" s="2"/>
      <c r="FB703" s="2"/>
      <c r="FC703" s="2"/>
      <c r="FD703" s="2"/>
      <c r="FE703" s="2"/>
      <c r="FF703" s="2"/>
      <c r="FG703" s="2"/>
      <c r="FH703" s="2"/>
      <c r="FI703" s="2"/>
      <c r="FJ703" s="2"/>
      <c r="FK703" s="2"/>
      <c r="FL703" s="2"/>
      <c r="FM703" s="2"/>
      <c r="FN703" s="2"/>
      <c r="FO703" s="2"/>
      <c r="FP703" s="2"/>
      <c r="FQ703" s="2"/>
      <c r="FR703" s="2"/>
      <c r="FS703" s="2"/>
      <c r="FT703" s="2"/>
      <c r="FU703" s="2"/>
      <c r="FV703" s="2"/>
      <c r="FW703" s="2"/>
      <c r="FX703" s="2"/>
      <c r="FY703" s="2"/>
      <c r="FZ703" s="2"/>
      <c r="GA703" s="2"/>
      <c r="GB703" s="2"/>
      <c r="GC703" s="2"/>
      <c r="GD703" s="2"/>
      <c r="GE703" s="2"/>
      <c r="GF703" s="2"/>
      <c r="GG703" s="2"/>
      <c r="GH703" s="2"/>
      <c r="GI703" s="2"/>
      <c r="GJ703" s="2"/>
      <c r="GK703" s="2"/>
      <c r="GL703" s="2"/>
      <c r="GM703" s="2"/>
      <c r="GN703" s="2"/>
      <c r="GO703" s="2"/>
      <c r="GP703" s="2"/>
      <c r="GQ703" s="2"/>
      <c r="GR703" s="2"/>
      <c r="GS703" s="2"/>
      <c r="GT703" s="2"/>
      <c r="GU703" s="2"/>
      <c r="GV703" s="2"/>
      <c r="GW703" s="2"/>
      <c r="GX703" s="2"/>
      <c r="GY703" s="2"/>
      <c r="GZ703" s="2"/>
      <c r="HA703" s="2"/>
      <c r="HB703" s="2"/>
      <c r="HC703" s="2"/>
      <c r="HD703" s="2"/>
      <c r="HE703" s="2"/>
      <c r="HF703" s="2"/>
      <c r="HG703" s="2"/>
      <c r="HH703" s="2"/>
      <c r="HI703" s="2"/>
      <c r="HJ703" s="2"/>
      <c r="HK703" s="2"/>
      <c r="HL703" s="2"/>
      <c r="HM703" s="2"/>
      <c r="HN703" s="2"/>
      <c r="HO703" s="2"/>
      <c r="HP703" s="2"/>
      <c r="HQ703" s="2"/>
      <c r="HR703" s="2"/>
      <c r="HS703" s="2"/>
      <c r="HT703" s="2"/>
      <c r="HU703" s="2"/>
      <c r="HV703" s="2"/>
      <c r="HW703" s="2"/>
      <c r="HX703" s="2"/>
      <c r="HY703" s="2"/>
      <c r="HZ703" s="2"/>
      <c r="IA703" s="2"/>
      <c r="IB703" s="2"/>
      <c r="IC703" s="2"/>
      <c r="ID703" s="2"/>
      <c r="IE703" s="2"/>
      <c r="IF703" s="2"/>
    </row>
    <row r="704" spans="1:240" s="31" customFormat="1" ht="12.75" x14ac:dyDescent="0.2">
      <c r="A704" s="1"/>
      <c r="B704" s="32"/>
      <c r="C704" s="32"/>
      <c r="D704" s="32"/>
      <c r="E704" s="33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Y704" s="2"/>
      <c r="CZ704" s="2"/>
      <c r="DA704" s="2"/>
      <c r="DB704" s="2"/>
      <c r="DC704" s="2"/>
      <c r="DD704" s="2"/>
      <c r="DE704" s="2"/>
      <c r="DF704" s="2"/>
      <c r="DG704" s="2"/>
      <c r="DH704" s="2"/>
      <c r="DI704" s="2"/>
      <c r="DJ704" s="2"/>
      <c r="DK704" s="2"/>
      <c r="DL704" s="2"/>
      <c r="DM704" s="2"/>
      <c r="DN704" s="2"/>
      <c r="DO704" s="2"/>
      <c r="DP704" s="2"/>
      <c r="DQ704" s="2"/>
      <c r="DR704" s="2"/>
      <c r="DS704" s="2"/>
      <c r="DT704" s="2"/>
      <c r="DU704" s="2"/>
      <c r="DV704" s="2"/>
      <c r="DW704" s="2"/>
      <c r="DX704" s="2"/>
      <c r="DY704" s="2"/>
      <c r="DZ704" s="2"/>
      <c r="EA704" s="2"/>
      <c r="EB704" s="2"/>
      <c r="EC704" s="2"/>
      <c r="ED704" s="2"/>
      <c r="EE704" s="2"/>
      <c r="EF704" s="2"/>
      <c r="EG704" s="2"/>
      <c r="EH704" s="2"/>
      <c r="EI704" s="2"/>
      <c r="EJ704" s="2"/>
      <c r="EK704" s="2"/>
      <c r="EL704" s="2"/>
      <c r="EM704" s="2"/>
      <c r="EN704" s="2"/>
      <c r="EO704" s="2"/>
      <c r="EP704" s="2"/>
      <c r="EQ704" s="2"/>
      <c r="ER704" s="2"/>
      <c r="ES704" s="2"/>
      <c r="ET704" s="2"/>
      <c r="EU704" s="2"/>
      <c r="EV704" s="2"/>
      <c r="EW704" s="2"/>
      <c r="EX704" s="2"/>
      <c r="EY704" s="2"/>
      <c r="EZ704" s="2"/>
      <c r="FA704" s="2"/>
      <c r="FB704" s="2"/>
      <c r="FC704" s="2"/>
      <c r="FD704" s="2"/>
      <c r="FE704" s="2"/>
      <c r="FF704" s="2"/>
      <c r="FG704" s="2"/>
      <c r="FH704" s="2"/>
      <c r="FI704" s="2"/>
      <c r="FJ704" s="2"/>
      <c r="FK704" s="2"/>
      <c r="FL704" s="2"/>
      <c r="FM704" s="2"/>
      <c r="FN704" s="2"/>
      <c r="FO704" s="2"/>
      <c r="FP704" s="2"/>
      <c r="FQ704" s="2"/>
      <c r="FR704" s="2"/>
      <c r="FS704" s="2"/>
      <c r="FT704" s="2"/>
      <c r="FU704" s="2"/>
      <c r="FV704" s="2"/>
      <c r="FW704" s="2"/>
      <c r="FX704" s="2"/>
      <c r="FY704" s="2"/>
      <c r="FZ704" s="2"/>
      <c r="GA704" s="2"/>
      <c r="GB704" s="2"/>
      <c r="GC704" s="2"/>
      <c r="GD704" s="2"/>
      <c r="GE704" s="2"/>
      <c r="GF704" s="2"/>
      <c r="GG704" s="2"/>
      <c r="GH704" s="2"/>
      <c r="GI704" s="2"/>
      <c r="GJ704" s="2"/>
      <c r="GK704" s="2"/>
      <c r="GL704" s="2"/>
      <c r="GM704" s="2"/>
      <c r="GN704" s="2"/>
      <c r="GO704" s="2"/>
      <c r="GP704" s="2"/>
      <c r="GQ704" s="2"/>
      <c r="GR704" s="2"/>
      <c r="GS704" s="2"/>
      <c r="GT704" s="2"/>
      <c r="GU704" s="2"/>
      <c r="GV704" s="2"/>
      <c r="GW704" s="2"/>
      <c r="GX704" s="2"/>
      <c r="GY704" s="2"/>
      <c r="GZ704" s="2"/>
      <c r="HA704" s="2"/>
      <c r="HB704" s="2"/>
      <c r="HC704" s="2"/>
      <c r="HD704" s="2"/>
      <c r="HE704" s="2"/>
      <c r="HF704" s="2"/>
      <c r="HG704" s="2"/>
      <c r="HH704" s="2"/>
      <c r="HI704" s="2"/>
      <c r="HJ704" s="2"/>
      <c r="HK704" s="2"/>
      <c r="HL704" s="2"/>
      <c r="HM704" s="2"/>
      <c r="HN704" s="2"/>
      <c r="HO704" s="2"/>
      <c r="HP704" s="2"/>
      <c r="HQ704" s="2"/>
      <c r="HR704" s="2"/>
      <c r="HS704" s="2"/>
      <c r="HT704" s="2"/>
      <c r="HU704" s="2"/>
      <c r="HV704" s="2"/>
      <c r="HW704" s="2"/>
      <c r="HX704" s="2"/>
      <c r="HY704" s="2"/>
      <c r="HZ704" s="2"/>
      <c r="IA704" s="2"/>
      <c r="IB704" s="2"/>
      <c r="IC704" s="2"/>
      <c r="ID704" s="2"/>
      <c r="IE704" s="2"/>
      <c r="IF704" s="2"/>
    </row>
    <row r="705" spans="1:240" s="31" customFormat="1" ht="12.75" x14ac:dyDescent="0.2">
      <c r="A705" s="1"/>
      <c r="B705" s="32"/>
      <c r="C705" s="32"/>
      <c r="D705" s="32"/>
      <c r="E705" s="33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Y705" s="2"/>
      <c r="CZ705" s="2"/>
      <c r="DA705" s="2"/>
      <c r="DB705" s="2"/>
      <c r="DC705" s="2"/>
      <c r="DD705" s="2"/>
      <c r="DE705" s="2"/>
      <c r="DF705" s="2"/>
      <c r="DG705" s="2"/>
      <c r="DH705" s="2"/>
      <c r="DI705" s="2"/>
      <c r="DJ705" s="2"/>
      <c r="DK705" s="2"/>
      <c r="DL705" s="2"/>
      <c r="DM705" s="2"/>
      <c r="DN705" s="2"/>
      <c r="DO705" s="2"/>
      <c r="DP705" s="2"/>
      <c r="DQ705" s="2"/>
      <c r="DR705" s="2"/>
      <c r="DS705" s="2"/>
      <c r="DT705" s="2"/>
      <c r="DU705" s="2"/>
      <c r="DV705" s="2"/>
      <c r="DW705" s="2"/>
      <c r="DX705" s="2"/>
      <c r="DY705" s="2"/>
      <c r="DZ705" s="2"/>
      <c r="EA705" s="2"/>
      <c r="EB705" s="2"/>
      <c r="EC705" s="2"/>
      <c r="ED705" s="2"/>
      <c r="EE705" s="2"/>
      <c r="EF705" s="2"/>
      <c r="EG705" s="2"/>
      <c r="EH705" s="2"/>
      <c r="EI705" s="2"/>
      <c r="EJ705" s="2"/>
      <c r="EK705" s="2"/>
      <c r="EL705" s="2"/>
      <c r="EM705" s="2"/>
      <c r="EN705" s="2"/>
      <c r="EO705" s="2"/>
      <c r="EP705" s="2"/>
      <c r="EQ705" s="2"/>
      <c r="ER705" s="2"/>
      <c r="ES705" s="2"/>
      <c r="ET705" s="2"/>
      <c r="EU705" s="2"/>
      <c r="EV705" s="2"/>
      <c r="EW705" s="2"/>
      <c r="EX705" s="2"/>
      <c r="EY705" s="2"/>
      <c r="EZ705" s="2"/>
      <c r="FA705" s="2"/>
      <c r="FB705" s="2"/>
      <c r="FC705" s="2"/>
      <c r="FD705" s="2"/>
      <c r="FE705" s="2"/>
      <c r="FF705" s="2"/>
      <c r="FG705" s="2"/>
      <c r="FH705" s="2"/>
      <c r="FI705" s="2"/>
      <c r="FJ705" s="2"/>
      <c r="FK705" s="2"/>
      <c r="FL705" s="2"/>
      <c r="FM705" s="2"/>
      <c r="FN705" s="2"/>
      <c r="FO705" s="2"/>
      <c r="FP705" s="2"/>
      <c r="FQ705" s="2"/>
      <c r="FR705" s="2"/>
      <c r="FS705" s="2"/>
      <c r="FT705" s="2"/>
      <c r="FU705" s="2"/>
      <c r="FV705" s="2"/>
      <c r="FW705" s="2"/>
      <c r="FX705" s="2"/>
      <c r="FY705" s="2"/>
      <c r="FZ705" s="2"/>
      <c r="GA705" s="2"/>
      <c r="GB705" s="2"/>
      <c r="GC705" s="2"/>
      <c r="GD705" s="2"/>
      <c r="GE705" s="2"/>
      <c r="GF705" s="2"/>
      <c r="GG705" s="2"/>
      <c r="GH705" s="2"/>
      <c r="GI705" s="2"/>
      <c r="GJ705" s="2"/>
      <c r="GK705" s="2"/>
      <c r="GL705" s="2"/>
      <c r="GM705" s="2"/>
      <c r="GN705" s="2"/>
      <c r="GO705" s="2"/>
      <c r="GP705" s="2"/>
      <c r="GQ705" s="2"/>
      <c r="GR705" s="2"/>
      <c r="GS705" s="2"/>
      <c r="GT705" s="2"/>
      <c r="GU705" s="2"/>
      <c r="GV705" s="2"/>
      <c r="GW705" s="2"/>
      <c r="GX705" s="2"/>
      <c r="GY705" s="2"/>
      <c r="GZ705" s="2"/>
      <c r="HA705" s="2"/>
      <c r="HB705" s="2"/>
      <c r="HC705" s="2"/>
      <c r="HD705" s="2"/>
      <c r="HE705" s="2"/>
      <c r="HF705" s="2"/>
      <c r="HG705" s="2"/>
      <c r="HH705" s="2"/>
      <c r="HI705" s="2"/>
      <c r="HJ705" s="2"/>
      <c r="HK705" s="2"/>
      <c r="HL705" s="2"/>
      <c r="HM705" s="2"/>
      <c r="HN705" s="2"/>
      <c r="HO705" s="2"/>
      <c r="HP705" s="2"/>
      <c r="HQ705" s="2"/>
      <c r="HR705" s="2"/>
      <c r="HS705" s="2"/>
      <c r="HT705" s="2"/>
      <c r="HU705" s="2"/>
      <c r="HV705" s="2"/>
      <c r="HW705" s="2"/>
      <c r="HX705" s="2"/>
      <c r="HY705" s="2"/>
      <c r="HZ705" s="2"/>
      <c r="IA705" s="2"/>
      <c r="IB705" s="2"/>
      <c r="IC705" s="2"/>
      <c r="ID705" s="2"/>
      <c r="IE705" s="2"/>
      <c r="IF705" s="2"/>
    </row>
    <row r="706" spans="1:240" s="31" customFormat="1" ht="12.75" x14ac:dyDescent="0.2">
      <c r="A706" s="1"/>
      <c r="B706" s="32"/>
      <c r="C706" s="32"/>
      <c r="D706" s="32"/>
      <c r="E706" s="33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Y706" s="2"/>
      <c r="CZ706" s="2"/>
      <c r="DA706" s="2"/>
      <c r="DB706" s="2"/>
      <c r="DC706" s="2"/>
      <c r="DD706" s="2"/>
      <c r="DE706" s="2"/>
      <c r="DF706" s="2"/>
      <c r="DG706" s="2"/>
      <c r="DH706" s="2"/>
      <c r="DI706" s="2"/>
      <c r="DJ706" s="2"/>
      <c r="DK706" s="2"/>
      <c r="DL706" s="2"/>
      <c r="DM706" s="2"/>
      <c r="DN706" s="2"/>
      <c r="DO706" s="2"/>
      <c r="DP706" s="2"/>
      <c r="DQ706" s="2"/>
      <c r="DR706" s="2"/>
      <c r="DS706" s="2"/>
      <c r="DT706" s="2"/>
      <c r="DU706" s="2"/>
      <c r="DV706" s="2"/>
      <c r="DW706" s="2"/>
      <c r="DX706" s="2"/>
      <c r="DY706" s="2"/>
      <c r="DZ706" s="2"/>
      <c r="EA706" s="2"/>
      <c r="EB706" s="2"/>
      <c r="EC706" s="2"/>
      <c r="ED706" s="2"/>
      <c r="EE706" s="2"/>
      <c r="EF706" s="2"/>
      <c r="EG706" s="2"/>
      <c r="EH706" s="2"/>
      <c r="EI706" s="2"/>
      <c r="EJ706" s="2"/>
      <c r="EK706" s="2"/>
      <c r="EL706" s="2"/>
      <c r="EM706" s="2"/>
      <c r="EN706" s="2"/>
      <c r="EO706" s="2"/>
      <c r="EP706" s="2"/>
      <c r="EQ706" s="2"/>
      <c r="ER706" s="2"/>
      <c r="ES706" s="2"/>
      <c r="ET706" s="2"/>
      <c r="EU706" s="2"/>
      <c r="EV706" s="2"/>
      <c r="EW706" s="2"/>
      <c r="EX706" s="2"/>
      <c r="EY706" s="2"/>
      <c r="EZ706" s="2"/>
      <c r="FA706" s="2"/>
      <c r="FB706" s="2"/>
      <c r="FC706" s="2"/>
      <c r="FD706" s="2"/>
      <c r="FE706" s="2"/>
      <c r="FF706" s="2"/>
      <c r="FG706" s="2"/>
      <c r="FH706" s="2"/>
      <c r="FI706" s="2"/>
      <c r="FJ706" s="2"/>
      <c r="FK706" s="2"/>
      <c r="FL706" s="2"/>
      <c r="FM706" s="2"/>
      <c r="FN706" s="2"/>
      <c r="FO706" s="2"/>
      <c r="FP706" s="2"/>
      <c r="FQ706" s="2"/>
      <c r="FR706" s="2"/>
      <c r="FS706" s="2"/>
      <c r="FT706" s="2"/>
      <c r="FU706" s="2"/>
      <c r="FV706" s="2"/>
      <c r="FW706" s="2"/>
      <c r="FX706" s="2"/>
      <c r="FY706" s="2"/>
      <c r="FZ706" s="2"/>
      <c r="GA706" s="2"/>
      <c r="GB706" s="2"/>
      <c r="GC706" s="2"/>
      <c r="GD706" s="2"/>
      <c r="GE706" s="2"/>
      <c r="GF706" s="2"/>
      <c r="GG706" s="2"/>
      <c r="GH706" s="2"/>
      <c r="GI706" s="2"/>
      <c r="GJ706" s="2"/>
      <c r="GK706" s="2"/>
      <c r="GL706" s="2"/>
      <c r="GM706" s="2"/>
      <c r="GN706" s="2"/>
      <c r="GO706" s="2"/>
      <c r="GP706" s="2"/>
      <c r="GQ706" s="2"/>
      <c r="GR706" s="2"/>
      <c r="GS706" s="2"/>
      <c r="GT706" s="2"/>
      <c r="GU706" s="2"/>
      <c r="GV706" s="2"/>
      <c r="GW706" s="2"/>
      <c r="GX706" s="2"/>
      <c r="GY706" s="2"/>
      <c r="GZ706" s="2"/>
      <c r="HA706" s="2"/>
      <c r="HB706" s="2"/>
      <c r="HC706" s="2"/>
      <c r="HD706" s="2"/>
      <c r="HE706" s="2"/>
      <c r="HF706" s="2"/>
      <c r="HG706" s="2"/>
      <c r="HH706" s="2"/>
      <c r="HI706" s="2"/>
      <c r="HJ706" s="2"/>
      <c r="HK706" s="2"/>
      <c r="HL706" s="2"/>
      <c r="HM706" s="2"/>
      <c r="HN706" s="2"/>
      <c r="HO706" s="2"/>
      <c r="HP706" s="2"/>
      <c r="HQ706" s="2"/>
      <c r="HR706" s="2"/>
      <c r="HS706" s="2"/>
      <c r="HT706" s="2"/>
      <c r="HU706" s="2"/>
      <c r="HV706" s="2"/>
      <c r="HW706" s="2"/>
      <c r="HX706" s="2"/>
      <c r="HY706" s="2"/>
      <c r="HZ706" s="2"/>
      <c r="IA706" s="2"/>
      <c r="IB706" s="2"/>
      <c r="IC706" s="2"/>
      <c r="ID706" s="2"/>
      <c r="IE706" s="2"/>
      <c r="IF706" s="2"/>
    </row>
    <row r="707" spans="1:240" s="31" customFormat="1" ht="12.75" x14ac:dyDescent="0.2">
      <c r="A707" s="1"/>
      <c r="B707" s="32"/>
      <c r="C707" s="32"/>
      <c r="D707" s="32"/>
      <c r="E707" s="33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Y707" s="2"/>
      <c r="CZ707" s="2"/>
      <c r="DA707" s="2"/>
      <c r="DB707" s="2"/>
      <c r="DC707" s="2"/>
      <c r="DD707" s="2"/>
      <c r="DE707" s="2"/>
      <c r="DF707" s="2"/>
      <c r="DG707" s="2"/>
      <c r="DH707" s="2"/>
      <c r="DI707" s="2"/>
      <c r="DJ707" s="2"/>
      <c r="DK707" s="2"/>
      <c r="DL707" s="2"/>
      <c r="DM707" s="2"/>
      <c r="DN707" s="2"/>
      <c r="DO707" s="2"/>
      <c r="DP707" s="2"/>
      <c r="DQ707" s="2"/>
      <c r="DR707" s="2"/>
      <c r="DS707" s="2"/>
      <c r="DT707" s="2"/>
      <c r="DU707" s="2"/>
      <c r="DV707" s="2"/>
      <c r="DW707" s="2"/>
      <c r="DX707" s="2"/>
      <c r="DY707" s="2"/>
      <c r="DZ707" s="2"/>
      <c r="EA707" s="2"/>
      <c r="EB707" s="2"/>
      <c r="EC707" s="2"/>
      <c r="ED707" s="2"/>
      <c r="EE707" s="2"/>
      <c r="EF707" s="2"/>
      <c r="EG707" s="2"/>
      <c r="EH707" s="2"/>
      <c r="EI707" s="2"/>
      <c r="EJ707" s="2"/>
      <c r="EK707" s="2"/>
      <c r="EL707" s="2"/>
      <c r="EM707" s="2"/>
      <c r="EN707" s="2"/>
      <c r="EO707" s="2"/>
      <c r="EP707" s="2"/>
      <c r="EQ707" s="2"/>
      <c r="ER707" s="2"/>
      <c r="ES707" s="2"/>
      <c r="ET707" s="2"/>
      <c r="EU707" s="2"/>
      <c r="EV707" s="2"/>
      <c r="EW707" s="2"/>
      <c r="EX707" s="2"/>
      <c r="EY707" s="2"/>
      <c r="EZ707" s="2"/>
      <c r="FA707" s="2"/>
      <c r="FB707" s="2"/>
      <c r="FC707" s="2"/>
      <c r="FD707" s="2"/>
      <c r="FE707" s="2"/>
      <c r="FF707" s="2"/>
      <c r="FG707" s="2"/>
      <c r="FH707" s="2"/>
      <c r="FI707" s="2"/>
      <c r="FJ707" s="2"/>
      <c r="FK707" s="2"/>
      <c r="FL707" s="2"/>
      <c r="FM707" s="2"/>
      <c r="FN707" s="2"/>
      <c r="FO707" s="2"/>
      <c r="FP707" s="2"/>
      <c r="FQ707" s="2"/>
      <c r="FR707" s="2"/>
      <c r="FS707" s="2"/>
      <c r="FT707" s="2"/>
      <c r="FU707" s="2"/>
      <c r="FV707" s="2"/>
      <c r="FW707" s="2"/>
      <c r="FX707" s="2"/>
      <c r="FY707" s="2"/>
      <c r="FZ707" s="2"/>
      <c r="GA707" s="2"/>
      <c r="GB707" s="2"/>
      <c r="GC707" s="2"/>
      <c r="GD707" s="2"/>
      <c r="GE707" s="2"/>
      <c r="GF707" s="2"/>
      <c r="GG707" s="2"/>
      <c r="GH707" s="2"/>
      <c r="GI707" s="2"/>
      <c r="GJ707" s="2"/>
      <c r="GK707" s="2"/>
      <c r="GL707" s="2"/>
      <c r="GM707" s="2"/>
      <c r="GN707" s="2"/>
      <c r="GO707" s="2"/>
      <c r="GP707" s="2"/>
      <c r="GQ707" s="2"/>
      <c r="GR707" s="2"/>
      <c r="GS707" s="2"/>
      <c r="GT707" s="2"/>
      <c r="GU707" s="2"/>
      <c r="GV707" s="2"/>
      <c r="GW707" s="2"/>
      <c r="GX707" s="2"/>
      <c r="GY707" s="2"/>
      <c r="GZ707" s="2"/>
      <c r="HA707" s="2"/>
      <c r="HB707" s="2"/>
      <c r="HC707" s="2"/>
      <c r="HD707" s="2"/>
      <c r="HE707" s="2"/>
      <c r="HF707" s="2"/>
      <c r="HG707" s="2"/>
      <c r="HH707" s="2"/>
      <c r="HI707" s="2"/>
      <c r="HJ707" s="2"/>
      <c r="HK707" s="2"/>
      <c r="HL707" s="2"/>
      <c r="HM707" s="2"/>
      <c r="HN707" s="2"/>
      <c r="HO707" s="2"/>
      <c r="HP707" s="2"/>
      <c r="HQ707" s="2"/>
      <c r="HR707" s="2"/>
      <c r="HS707" s="2"/>
      <c r="HT707" s="2"/>
      <c r="HU707" s="2"/>
      <c r="HV707" s="2"/>
      <c r="HW707" s="2"/>
      <c r="HX707" s="2"/>
      <c r="HY707" s="2"/>
      <c r="HZ707" s="2"/>
      <c r="IA707" s="2"/>
      <c r="IB707" s="2"/>
      <c r="IC707" s="2"/>
      <c r="ID707" s="2"/>
      <c r="IE707" s="2"/>
      <c r="IF707" s="2"/>
    </row>
    <row r="708" spans="1:240" s="31" customFormat="1" ht="12.75" x14ac:dyDescent="0.2">
      <c r="A708" s="1"/>
      <c r="B708" s="32"/>
      <c r="C708" s="32"/>
      <c r="D708" s="32"/>
      <c r="E708" s="33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Y708" s="2"/>
      <c r="CZ708" s="2"/>
      <c r="DA708" s="2"/>
      <c r="DB708" s="2"/>
      <c r="DC708" s="2"/>
      <c r="DD708" s="2"/>
      <c r="DE708" s="2"/>
      <c r="DF708" s="2"/>
      <c r="DG708" s="2"/>
      <c r="DH708" s="2"/>
      <c r="DI708" s="2"/>
      <c r="DJ708" s="2"/>
      <c r="DK708" s="2"/>
      <c r="DL708" s="2"/>
      <c r="DM708" s="2"/>
      <c r="DN708" s="2"/>
      <c r="DO708" s="2"/>
      <c r="DP708" s="2"/>
      <c r="DQ708" s="2"/>
      <c r="DR708" s="2"/>
      <c r="DS708" s="2"/>
      <c r="DT708" s="2"/>
      <c r="DU708" s="2"/>
      <c r="DV708" s="2"/>
      <c r="DW708" s="2"/>
      <c r="DX708" s="2"/>
      <c r="DY708" s="2"/>
      <c r="DZ708" s="2"/>
      <c r="EA708" s="2"/>
      <c r="EB708" s="2"/>
      <c r="EC708" s="2"/>
      <c r="ED708" s="2"/>
      <c r="EE708" s="2"/>
      <c r="EF708" s="2"/>
      <c r="EG708" s="2"/>
      <c r="EH708" s="2"/>
      <c r="EI708" s="2"/>
      <c r="EJ708" s="2"/>
      <c r="EK708" s="2"/>
      <c r="EL708" s="2"/>
      <c r="EM708" s="2"/>
      <c r="EN708" s="2"/>
      <c r="EO708" s="2"/>
      <c r="EP708" s="2"/>
      <c r="EQ708" s="2"/>
      <c r="ER708" s="2"/>
      <c r="ES708" s="2"/>
      <c r="ET708" s="2"/>
      <c r="EU708" s="2"/>
      <c r="EV708" s="2"/>
      <c r="EW708" s="2"/>
      <c r="EX708" s="2"/>
      <c r="EY708" s="2"/>
      <c r="EZ708" s="2"/>
      <c r="FA708" s="2"/>
      <c r="FB708" s="2"/>
      <c r="FC708" s="2"/>
      <c r="FD708" s="2"/>
      <c r="FE708" s="2"/>
      <c r="FF708" s="2"/>
      <c r="FG708" s="2"/>
      <c r="FH708" s="2"/>
      <c r="FI708" s="2"/>
      <c r="FJ708" s="2"/>
      <c r="FK708" s="2"/>
      <c r="FL708" s="2"/>
      <c r="FM708" s="2"/>
      <c r="FN708" s="2"/>
      <c r="FO708" s="2"/>
      <c r="FP708" s="2"/>
      <c r="FQ708" s="2"/>
      <c r="FR708" s="2"/>
      <c r="FS708" s="2"/>
      <c r="FT708" s="2"/>
      <c r="FU708" s="2"/>
      <c r="FV708" s="2"/>
      <c r="FW708" s="2"/>
      <c r="FX708" s="2"/>
      <c r="FY708" s="2"/>
      <c r="FZ708" s="2"/>
      <c r="GA708" s="2"/>
      <c r="GB708" s="2"/>
      <c r="GC708" s="2"/>
      <c r="GD708" s="2"/>
      <c r="GE708" s="2"/>
      <c r="GF708" s="2"/>
      <c r="GG708" s="2"/>
      <c r="GH708" s="2"/>
      <c r="GI708" s="2"/>
      <c r="GJ708" s="2"/>
      <c r="GK708" s="2"/>
      <c r="GL708" s="2"/>
      <c r="GM708" s="2"/>
      <c r="GN708" s="2"/>
      <c r="GO708" s="2"/>
      <c r="GP708" s="2"/>
      <c r="GQ708" s="2"/>
      <c r="GR708" s="2"/>
      <c r="GS708" s="2"/>
      <c r="GT708" s="2"/>
      <c r="GU708" s="2"/>
      <c r="GV708" s="2"/>
      <c r="GW708" s="2"/>
      <c r="GX708" s="2"/>
      <c r="GY708" s="2"/>
      <c r="GZ708" s="2"/>
      <c r="HA708" s="2"/>
      <c r="HB708" s="2"/>
      <c r="HC708" s="2"/>
      <c r="HD708" s="2"/>
      <c r="HE708" s="2"/>
      <c r="HF708" s="2"/>
      <c r="HG708" s="2"/>
      <c r="HH708" s="2"/>
      <c r="HI708" s="2"/>
      <c r="HJ708" s="2"/>
      <c r="HK708" s="2"/>
      <c r="HL708" s="2"/>
      <c r="HM708" s="2"/>
      <c r="HN708" s="2"/>
      <c r="HO708" s="2"/>
      <c r="HP708" s="2"/>
      <c r="HQ708" s="2"/>
      <c r="HR708" s="2"/>
      <c r="HS708" s="2"/>
      <c r="HT708" s="2"/>
      <c r="HU708" s="2"/>
      <c r="HV708" s="2"/>
      <c r="HW708" s="2"/>
      <c r="HX708" s="2"/>
      <c r="HY708" s="2"/>
      <c r="HZ708" s="2"/>
      <c r="IA708" s="2"/>
      <c r="IB708" s="2"/>
      <c r="IC708" s="2"/>
      <c r="ID708" s="2"/>
      <c r="IE708" s="2"/>
      <c r="IF708" s="2"/>
    </row>
    <row r="709" spans="1:240" s="31" customFormat="1" ht="12.75" x14ac:dyDescent="0.2">
      <c r="A709" s="1"/>
      <c r="B709" s="32"/>
      <c r="C709" s="32"/>
      <c r="D709" s="32"/>
      <c r="E709" s="33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Y709" s="2"/>
      <c r="CZ709" s="2"/>
      <c r="DA709" s="2"/>
      <c r="DB709" s="2"/>
      <c r="DC709" s="2"/>
      <c r="DD709" s="2"/>
      <c r="DE709" s="2"/>
      <c r="DF709" s="2"/>
      <c r="DG709" s="2"/>
      <c r="DH709" s="2"/>
      <c r="DI709" s="2"/>
      <c r="DJ709" s="2"/>
      <c r="DK709" s="2"/>
      <c r="DL709" s="2"/>
      <c r="DM709" s="2"/>
      <c r="DN709" s="2"/>
      <c r="DO709" s="2"/>
      <c r="DP709" s="2"/>
      <c r="DQ709" s="2"/>
      <c r="DR709" s="2"/>
      <c r="DS709" s="2"/>
      <c r="DT709" s="2"/>
      <c r="DU709" s="2"/>
      <c r="DV709" s="2"/>
      <c r="DW709" s="2"/>
      <c r="DX709" s="2"/>
      <c r="DY709" s="2"/>
      <c r="DZ709" s="2"/>
      <c r="EA709" s="2"/>
      <c r="EB709" s="2"/>
      <c r="EC709" s="2"/>
      <c r="ED709" s="2"/>
      <c r="EE709" s="2"/>
      <c r="EF709" s="2"/>
      <c r="EG709" s="2"/>
      <c r="EH709" s="2"/>
      <c r="EI709" s="2"/>
      <c r="EJ709" s="2"/>
      <c r="EK709" s="2"/>
      <c r="EL709" s="2"/>
      <c r="EM709" s="2"/>
      <c r="EN709" s="2"/>
      <c r="EO709" s="2"/>
      <c r="EP709" s="2"/>
      <c r="EQ709" s="2"/>
      <c r="ER709" s="2"/>
      <c r="ES709" s="2"/>
      <c r="ET709" s="2"/>
      <c r="EU709" s="2"/>
      <c r="EV709" s="2"/>
      <c r="EW709" s="2"/>
      <c r="EX709" s="2"/>
      <c r="EY709" s="2"/>
      <c r="EZ709" s="2"/>
      <c r="FA709" s="2"/>
      <c r="FB709" s="2"/>
      <c r="FC709" s="2"/>
      <c r="FD709" s="2"/>
      <c r="FE709" s="2"/>
      <c r="FF709" s="2"/>
      <c r="FG709" s="2"/>
      <c r="FH709" s="2"/>
      <c r="FI709" s="2"/>
      <c r="FJ709" s="2"/>
      <c r="FK709" s="2"/>
      <c r="FL709" s="2"/>
      <c r="FM709" s="2"/>
      <c r="FN709" s="2"/>
      <c r="FO709" s="2"/>
      <c r="FP709" s="2"/>
      <c r="FQ709" s="2"/>
      <c r="FR709" s="2"/>
      <c r="FS709" s="2"/>
      <c r="FT709" s="2"/>
      <c r="FU709" s="2"/>
      <c r="FV709" s="2"/>
      <c r="FW709" s="2"/>
      <c r="FX709" s="2"/>
      <c r="FY709" s="2"/>
      <c r="FZ709" s="2"/>
      <c r="GA709" s="2"/>
      <c r="GB709" s="2"/>
      <c r="GC709" s="2"/>
      <c r="GD709" s="2"/>
      <c r="GE709" s="2"/>
      <c r="GF709" s="2"/>
      <c r="GG709" s="2"/>
      <c r="GH709" s="2"/>
      <c r="GI709" s="2"/>
      <c r="GJ709" s="2"/>
      <c r="GK709" s="2"/>
      <c r="GL709" s="2"/>
      <c r="GM709" s="2"/>
      <c r="GN709" s="2"/>
      <c r="GO709" s="2"/>
      <c r="GP709" s="2"/>
      <c r="GQ709" s="2"/>
      <c r="GR709" s="2"/>
      <c r="GS709" s="2"/>
      <c r="GT709" s="2"/>
      <c r="GU709" s="2"/>
      <c r="GV709" s="2"/>
      <c r="GW709" s="2"/>
      <c r="GX709" s="2"/>
      <c r="GY709" s="2"/>
      <c r="GZ709" s="2"/>
      <c r="HA709" s="2"/>
      <c r="HB709" s="2"/>
      <c r="HC709" s="2"/>
      <c r="HD709" s="2"/>
      <c r="HE709" s="2"/>
      <c r="HF709" s="2"/>
      <c r="HG709" s="2"/>
      <c r="HH709" s="2"/>
      <c r="HI709" s="2"/>
      <c r="HJ709" s="2"/>
      <c r="HK709" s="2"/>
      <c r="HL709" s="2"/>
      <c r="HM709" s="2"/>
      <c r="HN709" s="2"/>
      <c r="HO709" s="2"/>
      <c r="HP709" s="2"/>
      <c r="HQ709" s="2"/>
      <c r="HR709" s="2"/>
      <c r="HS709" s="2"/>
      <c r="HT709" s="2"/>
      <c r="HU709" s="2"/>
      <c r="HV709" s="2"/>
      <c r="HW709" s="2"/>
      <c r="HX709" s="2"/>
      <c r="HY709" s="2"/>
      <c r="HZ709" s="2"/>
      <c r="IA709" s="2"/>
      <c r="IB709" s="2"/>
      <c r="IC709" s="2"/>
      <c r="ID709" s="2"/>
      <c r="IE709" s="2"/>
      <c r="IF709" s="2"/>
    </row>
    <row r="710" spans="1:240" s="31" customFormat="1" ht="12.75" x14ac:dyDescent="0.2">
      <c r="A710" s="1"/>
      <c r="B710" s="32"/>
      <c r="C710" s="32"/>
      <c r="D710" s="32"/>
      <c r="E710" s="33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Y710" s="2"/>
      <c r="CZ710" s="2"/>
      <c r="DA710" s="2"/>
      <c r="DB710" s="2"/>
      <c r="DC710" s="2"/>
      <c r="DD710" s="2"/>
      <c r="DE710" s="2"/>
      <c r="DF710" s="2"/>
      <c r="DG710" s="2"/>
      <c r="DH710" s="2"/>
      <c r="DI710" s="2"/>
      <c r="DJ710" s="2"/>
      <c r="DK710" s="2"/>
      <c r="DL710" s="2"/>
      <c r="DM710" s="2"/>
      <c r="DN710" s="2"/>
      <c r="DO710" s="2"/>
      <c r="DP710" s="2"/>
      <c r="DQ710" s="2"/>
      <c r="DR710" s="2"/>
      <c r="DS710" s="2"/>
      <c r="DT710" s="2"/>
      <c r="DU710" s="2"/>
      <c r="DV710" s="2"/>
      <c r="DW710" s="2"/>
      <c r="DX710" s="2"/>
      <c r="DY710" s="2"/>
      <c r="DZ710" s="2"/>
      <c r="EA710" s="2"/>
      <c r="EB710" s="2"/>
      <c r="EC710" s="2"/>
      <c r="ED710" s="2"/>
      <c r="EE710" s="2"/>
      <c r="EF710" s="2"/>
      <c r="EG710" s="2"/>
      <c r="EH710" s="2"/>
      <c r="EI710" s="2"/>
      <c r="EJ710" s="2"/>
      <c r="EK710" s="2"/>
      <c r="EL710" s="2"/>
      <c r="EM710" s="2"/>
      <c r="EN710" s="2"/>
      <c r="EO710" s="2"/>
      <c r="EP710" s="2"/>
      <c r="EQ710" s="2"/>
      <c r="ER710" s="2"/>
      <c r="ES710" s="2"/>
      <c r="ET710" s="2"/>
      <c r="EU710" s="2"/>
      <c r="EV710" s="2"/>
      <c r="EW710" s="2"/>
      <c r="EX710" s="2"/>
      <c r="EY710" s="2"/>
      <c r="EZ710" s="2"/>
      <c r="FA710" s="2"/>
      <c r="FB710" s="2"/>
      <c r="FC710" s="2"/>
      <c r="FD710" s="2"/>
      <c r="FE710" s="2"/>
      <c r="FF710" s="2"/>
      <c r="FG710" s="2"/>
      <c r="FH710" s="2"/>
      <c r="FI710" s="2"/>
      <c r="FJ710" s="2"/>
      <c r="FK710" s="2"/>
      <c r="FL710" s="2"/>
      <c r="FM710" s="2"/>
      <c r="FN710" s="2"/>
      <c r="FO710" s="2"/>
      <c r="FP710" s="2"/>
      <c r="FQ710" s="2"/>
      <c r="FR710" s="2"/>
      <c r="FS710" s="2"/>
      <c r="FT710" s="2"/>
      <c r="FU710" s="2"/>
      <c r="FV710" s="2"/>
      <c r="FW710" s="2"/>
      <c r="FX710" s="2"/>
      <c r="FY710" s="2"/>
      <c r="FZ710" s="2"/>
      <c r="GA710" s="2"/>
      <c r="GB710" s="2"/>
      <c r="GC710" s="2"/>
      <c r="GD710" s="2"/>
      <c r="GE710" s="2"/>
      <c r="GF710" s="2"/>
      <c r="GG710" s="2"/>
      <c r="GH710" s="2"/>
      <c r="GI710" s="2"/>
      <c r="GJ710" s="2"/>
      <c r="GK710" s="2"/>
      <c r="GL710" s="2"/>
      <c r="GM710" s="2"/>
      <c r="GN710" s="2"/>
      <c r="GO710" s="2"/>
      <c r="GP710" s="2"/>
      <c r="GQ710" s="2"/>
      <c r="GR710" s="2"/>
      <c r="GS710" s="2"/>
      <c r="GT710" s="2"/>
      <c r="GU710" s="2"/>
      <c r="GV710" s="2"/>
      <c r="GW710" s="2"/>
      <c r="GX710" s="2"/>
      <c r="GY710" s="2"/>
      <c r="GZ710" s="2"/>
      <c r="HA710" s="2"/>
      <c r="HB710" s="2"/>
      <c r="HC710" s="2"/>
      <c r="HD710" s="2"/>
      <c r="HE710" s="2"/>
      <c r="HF710" s="2"/>
      <c r="HG710" s="2"/>
      <c r="HH710" s="2"/>
      <c r="HI710" s="2"/>
      <c r="HJ710" s="2"/>
      <c r="HK710" s="2"/>
      <c r="HL710" s="2"/>
      <c r="HM710" s="2"/>
      <c r="HN710" s="2"/>
      <c r="HO710" s="2"/>
      <c r="HP710" s="2"/>
      <c r="HQ710" s="2"/>
      <c r="HR710" s="2"/>
      <c r="HS710" s="2"/>
      <c r="HT710" s="2"/>
      <c r="HU710" s="2"/>
      <c r="HV710" s="2"/>
      <c r="HW710" s="2"/>
      <c r="HX710" s="2"/>
      <c r="HY710" s="2"/>
      <c r="HZ710" s="2"/>
      <c r="IA710" s="2"/>
      <c r="IB710" s="2"/>
      <c r="IC710" s="2"/>
      <c r="ID710" s="2"/>
      <c r="IE710" s="2"/>
      <c r="IF710" s="2"/>
    </row>
    <row r="711" spans="1:240" s="31" customFormat="1" ht="12.75" x14ac:dyDescent="0.2">
      <c r="A711" s="1"/>
      <c r="B711" s="32"/>
      <c r="C711" s="32"/>
      <c r="D711" s="32"/>
      <c r="E711" s="33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  <c r="CW711" s="2"/>
      <c r="CX711" s="2"/>
      <c r="CY711" s="2"/>
      <c r="CZ711" s="2"/>
      <c r="DA711" s="2"/>
      <c r="DB711" s="2"/>
      <c r="DC711" s="2"/>
      <c r="DD711" s="2"/>
      <c r="DE711" s="2"/>
      <c r="DF711" s="2"/>
      <c r="DG711" s="2"/>
      <c r="DH711" s="2"/>
      <c r="DI711" s="2"/>
      <c r="DJ711" s="2"/>
      <c r="DK711" s="2"/>
      <c r="DL711" s="2"/>
      <c r="DM711" s="2"/>
      <c r="DN711" s="2"/>
      <c r="DO711" s="2"/>
      <c r="DP711" s="2"/>
      <c r="DQ711" s="2"/>
      <c r="DR711" s="2"/>
      <c r="DS711" s="2"/>
      <c r="DT711" s="2"/>
      <c r="DU711" s="2"/>
      <c r="DV711" s="2"/>
      <c r="DW711" s="2"/>
      <c r="DX711" s="2"/>
      <c r="DY711" s="2"/>
      <c r="DZ711" s="2"/>
      <c r="EA711" s="2"/>
      <c r="EB711" s="2"/>
      <c r="EC711" s="2"/>
      <c r="ED711" s="2"/>
      <c r="EE711" s="2"/>
      <c r="EF711" s="2"/>
      <c r="EG711" s="2"/>
      <c r="EH711" s="2"/>
      <c r="EI711" s="2"/>
      <c r="EJ711" s="2"/>
      <c r="EK711" s="2"/>
      <c r="EL711" s="2"/>
      <c r="EM711" s="2"/>
      <c r="EN711" s="2"/>
      <c r="EO711" s="2"/>
      <c r="EP711" s="2"/>
      <c r="EQ711" s="2"/>
      <c r="ER711" s="2"/>
      <c r="ES711" s="2"/>
      <c r="ET711" s="2"/>
      <c r="EU711" s="2"/>
      <c r="EV711" s="2"/>
      <c r="EW711" s="2"/>
      <c r="EX711" s="2"/>
      <c r="EY711" s="2"/>
      <c r="EZ711" s="2"/>
      <c r="FA711" s="2"/>
      <c r="FB711" s="2"/>
      <c r="FC711" s="2"/>
      <c r="FD711" s="2"/>
      <c r="FE711" s="2"/>
      <c r="FF711" s="2"/>
      <c r="FG711" s="2"/>
      <c r="FH711" s="2"/>
      <c r="FI711" s="2"/>
      <c r="FJ711" s="2"/>
      <c r="FK711" s="2"/>
      <c r="FL711" s="2"/>
      <c r="FM711" s="2"/>
      <c r="FN711" s="2"/>
      <c r="FO711" s="2"/>
      <c r="FP711" s="2"/>
      <c r="FQ711" s="2"/>
      <c r="FR711" s="2"/>
      <c r="FS711" s="2"/>
      <c r="FT711" s="2"/>
      <c r="FU711" s="2"/>
      <c r="FV711" s="2"/>
      <c r="FW711" s="2"/>
      <c r="FX711" s="2"/>
      <c r="FY711" s="2"/>
      <c r="FZ711" s="2"/>
      <c r="GA711" s="2"/>
      <c r="GB711" s="2"/>
      <c r="GC711" s="2"/>
      <c r="GD711" s="2"/>
      <c r="GE711" s="2"/>
      <c r="GF711" s="2"/>
      <c r="GG711" s="2"/>
      <c r="GH711" s="2"/>
      <c r="GI711" s="2"/>
      <c r="GJ711" s="2"/>
      <c r="GK711" s="2"/>
      <c r="GL711" s="2"/>
      <c r="GM711" s="2"/>
      <c r="GN711" s="2"/>
      <c r="GO711" s="2"/>
      <c r="GP711" s="2"/>
      <c r="GQ711" s="2"/>
      <c r="GR711" s="2"/>
      <c r="GS711" s="2"/>
      <c r="GT711" s="2"/>
      <c r="GU711" s="2"/>
      <c r="GV711" s="2"/>
      <c r="GW711" s="2"/>
      <c r="GX711" s="2"/>
      <c r="GY711" s="2"/>
      <c r="GZ711" s="2"/>
      <c r="HA711" s="2"/>
      <c r="HB711" s="2"/>
      <c r="HC711" s="2"/>
      <c r="HD711" s="2"/>
      <c r="HE711" s="2"/>
      <c r="HF711" s="2"/>
      <c r="HG711" s="2"/>
      <c r="HH711" s="2"/>
      <c r="HI711" s="2"/>
      <c r="HJ711" s="2"/>
      <c r="HK711" s="2"/>
      <c r="HL711" s="2"/>
      <c r="HM711" s="2"/>
      <c r="HN711" s="2"/>
      <c r="HO711" s="2"/>
      <c r="HP711" s="2"/>
      <c r="HQ711" s="2"/>
      <c r="HR711" s="2"/>
      <c r="HS711" s="2"/>
      <c r="HT711" s="2"/>
      <c r="HU711" s="2"/>
      <c r="HV711" s="2"/>
      <c r="HW711" s="2"/>
      <c r="HX711" s="2"/>
      <c r="HY711" s="2"/>
      <c r="HZ711" s="2"/>
      <c r="IA711" s="2"/>
      <c r="IB711" s="2"/>
      <c r="IC711" s="2"/>
      <c r="ID711" s="2"/>
      <c r="IE711" s="2"/>
      <c r="IF711" s="2"/>
    </row>
    <row r="712" spans="1:240" s="31" customFormat="1" ht="12.75" x14ac:dyDescent="0.2">
      <c r="A712" s="1"/>
      <c r="B712" s="32"/>
      <c r="C712" s="32"/>
      <c r="D712" s="32"/>
      <c r="E712" s="33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  <c r="CA712" s="2"/>
      <c r="CB712" s="2"/>
      <c r="CC712" s="2"/>
      <c r="CD712" s="2"/>
      <c r="CE712" s="2"/>
      <c r="CF712" s="2"/>
      <c r="CG712" s="2"/>
      <c r="CH712" s="2"/>
      <c r="CI712" s="2"/>
      <c r="CJ712" s="2"/>
      <c r="CK712" s="2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  <c r="CW712" s="2"/>
      <c r="CX712" s="2"/>
      <c r="CY712" s="2"/>
      <c r="CZ712" s="2"/>
      <c r="DA712" s="2"/>
      <c r="DB712" s="2"/>
      <c r="DC712" s="2"/>
      <c r="DD712" s="2"/>
      <c r="DE712" s="2"/>
      <c r="DF712" s="2"/>
      <c r="DG712" s="2"/>
      <c r="DH712" s="2"/>
      <c r="DI712" s="2"/>
      <c r="DJ712" s="2"/>
      <c r="DK712" s="2"/>
      <c r="DL712" s="2"/>
      <c r="DM712" s="2"/>
      <c r="DN712" s="2"/>
      <c r="DO712" s="2"/>
      <c r="DP712" s="2"/>
      <c r="DQ712" s="2"/>
      <c r="DR712" s="2"/>
      <c r="DS712" s="2"/>
      <c r="DT712" s="2"/>
      <c r="DU712" s="2"/>
      <c r="DV712" s="2"/>
      <c r="DW712" s="2"/>
      <c r="DX712" s="2"/>
      <c r="DY712" s="2"/>
      <c r="DZ712" s="2"/>
      <c r="EA712" s="2"/>
      <c r="EB712" s="2"/>
      <c r="EC712" s="2"/>
      <c r="ED712" s="2"/>
      <c r="EE712" s="2"/>
      <c r="EF712" s="2"/>
      <c r="EG712" s="2"/>
      <c r="EH712" s="2"/>
      <c r="EI712" s="2"/>
      <c r="EJ712" s="2"/>
      <c r="EK712" s="2"/>
      <c r="EL712" s="2"/>
      <c r="EM712" s="2"/>
      <c r="EN712" s="2"/>
      <c r="EO712" s="2"/>
      <c r="EP712" s="2"/>
      <c r="EQ712" s="2"/>
      <c r="ER712" s="2"/>
      <c r="ES712" s="2"/>
      <c r="ET712" s="2"/>
      <c r="EU712" s="2"/>
      <c r="EV712" s="2"/>
      <c r="EW712" s="2"/>
      <c r="EX712" s="2"/>
      <c r="EY712" s="2"/>
      <c r="EZ712" s="2"/>
      <c r="FA712" s="2"/>
      <c r="FB712" s="2"/>
      <c r="FC712" s="2"/>
      <c r="FD712" s="2"/>
      <c r="FE712" s="2"/>
      <c r="FF712" s="2"/>
      <c r="FG712" s="2"/>
      <c r="FH712" s="2"/>
      <c r="FI712" s="2"/>
      <c r="FJ712" s="2"/>
      <c r="FK712" s="2"/>
      <c r="FL712" s="2"/>
      <c r="FM712" s="2"/>
      <c r="FN712" s="2"/>
      <c r="FO712" s="2"/>
      <c r="FP712" s="2"/>
      <c r="FQ712" s="2"/>
      <c r="FR712" s="2"/>
      <c r="FS712" s="2"/>
      <c r="FT712" s="2"/>
      <c r="FU712" s="2"/>
      <c r="FV712" s="2"/>
      <c r="FW712" s="2"/>
      <c r="FX712" s="2"/>
      <c r="FY712" s="2"/>
      <c r="FZ712" s="2"/>
      <c r="GA712" s="2"/>
      <c r="GB712" s="2"/>
      <c r="GC712" s="2"/>
      <c r="GD712" s="2"/>
      <c r="GE712" s="2"/>
      <c r="GF712" s="2"/>
      <c r="GG712" s="2"/>
      <c r="GH712" s="2"/>
      <c r="GI712" s="2"/>
      <c r="GJ712" s="2"/>
      <c r="GK712" s="2"/>
      <c r="GL712" s="2"/>
      <c r="GM712" s="2"/>
      <c r="GN712" s="2"/>
      <c r="GO712" s="2"/>
      <c r="GP712" s="2"/>
      <c r="GQ712" s="2"/>
      <c r="GR712" s="2"/>
      <c r="GS712" s="2"/>
      <c r="GT712" s="2"/>
      <c r="GU712" s="2"/>
      <c r="GV712" s="2"/>
      <c r="GW712" s="2"/>
      <c r="GX712" s="2"/>
      <c r="GY712" s="2"/>
      <c r="GZ712" s="2"/>
      <c r="HA712" s="2"/>
      <c r="HB712" s="2"/>
      <c r="HC712" s="2"/>
      <c r="HD712" s="2"/>
      <c r="HE712" s="2"/>
      <c r="HF712" s="2"/>
      <c r="HG712" s="2"/>
      <c r="HH712" s="2"/>
      <c r="HI712" s="2"/>
      <c r="HJ712" s="2"/>
      <c r="HK712" s="2"/>
      <c r="HL712" s="2"/>
      <c r="HM712" s="2"/>
      <c r="HN712" s="2"/>
      <c r="HO712" s="2"/>
      <c r="HP712" s="2"/>
      <c r="HQ712" s="2"/>
      <c r="HR712" s="2"/>
      <c r="HS712" s="2"/>
      <c r="HT712" s="2"/>
      <c r="HU712" s="2"/>
      <c r="HV712" s="2"/>
      <c r="HW712" s="2"/>
      <c r="HX712" s="2"/>
      <c r="HY712" s="2"/>
      <c r="HZ712" s="2"/>
      <c r="IA712" s="2"/>
      <c r="IB712" s="2"/>
      <c r="IC712" s="2"/>
      <c r="ID712" s="2"/>
      <c r="IE712" s="2"/>
      <c r="IF712" s="2"/>
    </row>
  </sheetData>
  <mergeCells count="5">
    <mergeCell ref="D4:F4"/>
    <mergeCell ref="A6:G6"/>
    <mergeCell ref="F1:G1"/>
    <mergeCell ref="F2:G2"/>
    <mergeCell ref="F3:G3"/>
  </mergeCells>
  <pageMargins left="0.78740157480314965" right="0.19685039370078741" top="0.39370078740157483" bottom="0.39370078740157483" header="0" footer="0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 </vt:lpstr>
      <vt:lpstr>'Функцион.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2022-05-11T04:52:25Z</cp:lastPrinted>
  <dcterms:created xsi:type="dcterms:W3CDTF">2021-09-21T04:25:51Z</dcterms:created>
  <dcterms:modified xsi:type="dcterms:W3CDTF">2022-05-11T04:52:32Z</dcterms:modified>
</cp:coreProperties>
</file>