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2 год\Уточнение 2022\5. 05.08.2022 № 391\Для редакции\"/>
    </mc:Choice>
  </mc:AlternateContent>
  <bookViews>
    <workbookView xWindow="0" yWindow="540" windowWidth="20400" windowHeight="10920"/>
  </bookViews>
  <sheets>
    <sheet name="Функцион. " sheetId="1" r:id="rId1"/>
  </sheets>
  <externalReferences>
    <externalReference r:id="rId2"/>
  </externalReferences>
  <definedNames>
    <definedName name="_xlnm.Print_Area" localSheetId="0">'Функцион. '!$A$1:$F$744</definedName>
  </definedNames>
  <calcPr calcId="152511"/>
</workbook>
</file>

<file path=xl/calcChain.xml><?xml version="1.0" encoding="utf-8"?>
<calcChain xmlns="http://schemas.openxmlformats.org/spreadsheetml/2006/main">
  <c r="F420" i="1" l="1"/>
  <c r="F276" i="1"/>
  <c r="F613" i="1" l="1"/>
  <c r="F574" i="1"/>
  <c r="F524" i="1"/>
  <c r="F466" i="1"/>
  <c r="F448" i="1"/>
  <c r="F428" i="1"/>
  <c r="F415" i="1"/>
  <c r="F335" i="1"/>
  <c r="F333" i="1"/>
  <c r="F310" i="1"/>
  <c r="F308" i="1"/>
  <c r="F306" i="1"/>
  <c r="F302" i="1"/>
  <c r="F261" i="1"/>
  <c r="F231" i="1"/>
  <c r="F201" i="1"/>
  <c r="F187" i="1"/>
  <c r="F134" i="1"/>
  <c r="F133" i="1"/>
  <c r="F118" i="1"/>
  <c r="F102" i="1"/>
  <c r="F89" i="1"/>
  <c r="F82" i="1"/>
  <c r="F81" i="1"/>
  <c r="F69" i="1"/>
  <c r="F37" i="1"/>
  <c r="F35" i="1"/>
  <c r="F20" i="1"/>
  <c r="F88" i="1" l="1"/>
  <c r="F542" i="1" l="1"/>
  <c r="F543" i="1"/>
  <c r="F544" i="1"/>
  <c r="F545" i="1"/>
  <c r="F481" i="1"/>
  <c r="F480" i="1" s="1"/>
  <c r="F487" i="1" l="1"/>
  <c r="F486" i="1" s="1"/>
  <c r="F371" i="1"/>
  <c r="F103" i="1"/>
  <c r="F196" i="1" l="1"/>
  <c r="F204" i="1"/>
  <c r="F203" i="1" s="1"/>
  <c r="F202" i="1" s="1"/>
  <c r="F719" i="1" l="1"/>
  <c r="F718" i="1"/>
  <c r="F717" i="1" s="1"/>
  <c r="F636" i="1"/>
  <c r="F556" i="1"/>
  <c r="F175" i="1"/>
  <c r="F654" i="1"/>
  <c r="F622" i="1"/>
  <c r="F619" i="1"/>
  <c r="F690" i="1"/>
  <c r="F569" i="1"/>
  <c r="F567" i="1"/>
  <c r="F517" i="1"/>
  <c r="F516" i="1" s="1"/>
  <c r="F515" i="1" s="1"/>
  <c r="F514" i="1" s="1"/>
  <c r="F501" i="1"/>
  <c r="F498" i="1"/>
  <c r="F496" i="1"/>
  <c r="F434" i="1"/>
  <c r="F429" i="1"/>
  <c r="F418" i="1"/>
  <c r="F713" i="1"/>
  <c r="F552" i="1"/>
  <c r="F550" i="1"/>
  <c r="F383" i="1"/>
  <c r="F377" i="1"/>
  <c r="F325" i="1"/>
  <c r="F323" i="1"/>
  <c r="F322" i="1" s="1"/>
  <c r="F318" i="1"/>
  <c r="F317" i="1"/>
  <c r="F289" i="1"/>
  <c r="F281" i="1"/>
  <c r="F259" i="1"/>
  <c r="F258" i="1"/>
  <c r="F256" i="1"/>
  <c r="F254" i="1"/>
  <c r="F252" i="1"/>
  <c r="F250" i="1"/>
  <c r="F248" i="1"/>
  <c r="F246" i="1"/>
  <c r="F244" i="1"/>
  <c r="F242" i="1"/>
  <c r="F240" i="1"/>
  <c r="F238" i="1"/>
  <c r="F227" i="1"/>
  <c r="F221" i="1"/>
  <c r="F195" i="1"/>
  <c r="F132" i="1"/>
  <c r="F113" i="1"/>
  <c r="F92" i="1"/>
  <c r="F68" i="1"/>
  <c r="F67" i="1" s="1"/>
  <c r="F66" i="1" s="1"/>
  <c r="F57" i="1"/>
  <c r="F56" i="1"/>
  <c r="F47" i="1"/>
  <c r="F25" i="1"/>
  <c r="F586" i="1" l="1"/>
  <c r="F603" i="1"/>
  <c r="F601" i="1"/>
  <c r="F725" i="1" l="1"/>
  <c r="F685" i="1"/>
  <c r="F674" i="1"/>
  <c r="F646" i="1"/>
  <c r="F615" i="1"/>
  <c r="F464" i="1"/>
  <c r="F462" i="1"/>
  <c r="F425" i="1"/>
  <c r="F403" i="1"/>
  <c r="F296" i="1"/>
  <c r="F283" i="1"/>
  <c r="F185" i="1"/>
  <c r="F181" i="1"/>
  <c r="F162" i="1"/>
  <c r="F137" i="1"/>
  <c r="F59" i="1"/>
  <c r="F107" i="1"/>
  <c r="F106" i="1" s="1"/>
  <c r="F105" i="1" s="1"/>
  <c r="F484" i="1"/>
  <c r="F483" i="1" s="1"/>
  <c r="F457" i="1"/>
  <c r="F456" i="1" s="1"/>
  <c r="F314" i="1"/>
  <c r="F503" i="1" l="1"/>
  <c r="F640" i="1"/>
  <c r="F632" i="1"/>
  <c r="F617" i="1"/>
  <c r="F468" i="1"/>
  <c r="F29" i="1"/>
  <c r="F19" i="1"/>
  <c r="F78" i="1" l="1"/>
  <c r="F80" i="1"/>
  <c r="F83" i="1"/>
  <c r="F295" i="1"/>
  <c r="F294" i="1" s="1"/>
  <c r="F293" i="1" s="1"/>
  <c r="F532" i="1"/>
  <c r="F531" i="1" s="1"/>
  <c r="F530" i="1" s="1"/>
  <c r="F433" i="1"/>
  <c r="F435" i="1"/>
  <c r="F424" i="1"/>
  <c r="F423" i="1" s="1"/>
  <c r="F724" i="1"/>
  <c r="F723" i="1" s="1"/>
  <c r="F282" i="1"/>
  <c r="F209" i="1"/>
  <c r="F432" i="1" l="1"/>
  <c r="F431" i="1" s="1"/>
  <c r="F77" i="1"/>
  <c r="F76" i="1" s="1"/>
  <c r="F526" i="1"/>
  <c r="F446" i="1"/>
  <c r="F136" i="1"/>
  <c r="F135" i="1" s="1"/>
  <c r="F348" i="1"/>
  <c r="F350" i="1"/>
  <c r="F328" i="1"/>
  <c r="F537" i="1" l="1"/>
  <c r="F536" i="1"/>
  <c r="F450" i="1" l="1"/>
  <c r="F422" i="1"/>
  <c r="F596" i="1" l="1"/>
  <c r="F585" i="1"/>
  <c r="F583" i="1"/>
  <c r="F379" i="1"/>
  <c r="F370" i="1"/>
  <c r="F368" i="1"/>
  <c r="F366" i="1"/>
  <c r="F364" i="1"/>
  <c r="F362" i="1"/>
  <c r="F360" i="1"/>
  <c r="F356" i="1"/>
  <c r="F127" i="1"/>
  <c r="F74" i="1"/>
  <c r="F51" i="1"/>
  <c r="F50" i="1"/>
  <c r="F635" i="1"/>
  <c r="F634" i="1" s="1"/>
  <c r="F633" i="1" s="1"/>
  <c r="F402" i="1"/>
  <c r="F401" i="1" s="1"/>
  <c r="F400" i="1" s="1"/>
  <c r="F352" i="1"/>
  <c r="F346" i="1"/>
  <c r="F344" i="1"/>
  <c r="F342" i="1"/>
  <c r="F340" i="1"/>
  <c r="F338" i="1"/>
  <c r="F336" i="1"/>
  <c r="F334" i="1"/>
  <c r="F332" i="1"/>
  <c r="F330" i="1"/>
  <c r="F374" i="1"/>
  <c r="F376" i="1"/>
  <c r="F380" i="1"/>
  <c r="F382" i="1"/>
  <c r="F384" i="1"/>
  <c r="F386" i="1"/>
  <c r="F223" i="1"/>
  <c r="F186" i="1"/>
  <c r="F46" i="1"/>
  <c r="F101" i="1"/>
  <c r="F100" i="1" l="1"/>
  <c r="F99" i="1" s="1"/>
  <c r="F98" i="1" s="1"/>
  <c r="F275" i="1"/>
  <c r="F274" i="1" s="1"/>
  <c r="F273" i="1" l="1"/>
  <c r="F616" i="1"/>
  <c r="F695" i="1"/>
  <c r="F502" i="1"/>
  <c r="F500" i="1"/>
  <c r="F493" i="1"/>
  <c r="F459" i="1"/>
  <c r="F504" i="1" l="1"/>
  <c r="F378" i="1"/>
  <c r="F373" i="1" s="1"/>
  <c r="F472" i="1"/>
  <c r="F467" i="1"/>
  <c r="F465" i="1"/>
  <c r="F463" i="1"/>
  <c r="F461" i="1"/>
  <c r="F398" i="1"/>
  <c r="F397" i="1" s="1"/>
  <c r="F355" i="1"/>
  <c r="F327" i="1" s="1"/>
  <c r="F357" i="1"/>
  <c r="F359" i="1"/>
  <c r="F361" i="1"/>
  <c r="F363" i="1"/>
  <c r="F365" i="1"/>
  <c r="F367" i="1"/>
  <c r="F369" i="1"/>
  <c r="F455" i="1" l="1"/>
  <c r="F427" i="1"/>
  <c r="F426" i="1" s="1"/>
  <c r="F679" i="1" l="1"/>
  <c r="F540" i="1"/>
  <c r="F528" i="1"/>
  <c r="F527" i="1" s="1"/>
  <c r="F512" i="1"/>
  <c r="F439" i="1"/>
  <c r="F438" i="1" s="1"/>
  <c r="F437" i="1" s="1"/>
  <c r="F271" i="1"/>
  <c r="F270" i="1" s="1"/>
  <c r="F269" i="1" s="1"/>
  <c r="F163" i="1"/>
  <c r="F539" i="1" l="1"/>
  <c r="F538" i="1" s="1"/>
  <c r="F511" i="1"/>
  <c r="F510" i="1" s="1"/>
  <c r="F393" i="1"/>
  <c r="F392" i="1" s="1"/>
  <c r="F391" i="1" s="1"/>
  <c r="F475" i="1"/>
  <c r="F474" i="1" s="1"/>
  <c r="F211" i="1"/>
  <c r="F208" i="1" l="1"/>
  <c r="F207" i="1" s="1"/>
  <c r="F206" i="1" s="1"/>
  <c r="F570" i="1"/>
  <c r="F626" i="1" l="1"/>
  <c r="F600" i="1"/>
  <c r="F584" i="1"/>
  <c r="F217" i="1"/>
  <c r="F168" i="1"/>
  <c r="F122" i="1"/>
  <c r="F24" i="1"/>
  <c r="F631" i="1"/>
  <c r="F630" i="1" s="1"/>
  <c r="F573" i="1"/>
  <c r="F572" i="1" s="1"/>
  <c r="F749" i="1" l="1"/>
  <c r="F568" i="1"/>
  <c r="F566" i="1"/>
  <c r="F564" i="1"/>
  <c r="F508" i="1"/>
  <c r="F470" i="1"/>
  <c r="F469" i="1" s="1"/>
  <c r="F641" i="1"/>
  <c r="F128" i="1"/>
  <c r="F126" i="1"/>
  <c r="F563" i="1" l="1"/>
  <c r="F125" i="1"/>
  <c r="F124" i="1" s="1"/>
  <c r="F152" i="1" l="1"/>
  <c r="F151" i="1" s="1"/>
  <c r="F150" i="1" s="1"/>
  <c r="F236" i="1" l="1"/>
  <c r="F235" i="1"/>
  <c r="F160" i="1"/>
  <c r="F625" i="1"/>
  <c r="F728" i="1"/>
  <c r="F727" i="1" s="1"/>
  <c r="F726" i="1" s="1"/>
  <c r="F608" i="1"/>
  <c r="F607" i="1" s="1"/>
  <c r="F606" i="1" s="1"/>
  <c r="F396" i="1"/>
  <c r="F395" i="1" s="1"/>
  <c r="F243" i="1"/>
  <c r="F245" i="1"/>
  <c r="F247" i="1"/>
  <c r="F251" i="1"/>
  <c r="F255" i="1"/>
  <c r="F216" i="1"/>
  <c r="F215" i="1" s="1"/>
  <c r="F214" i="1" s="1"/>
  <c r="F148" i="1"/>
  <c r="F147" i="1" s="1"/>
  <c r="F146" i="1" s="1"/>
  <c r="F145" i="1" s="1"/>
  <c r="F722" i="1" l="1"/>
  <c r="F721" i="1" s="1"/>
  <c r="F650" i="1"/>
  <c r="F582" i="1" l="1"/>
  <c r="F28" i="1" l="1"/>
  <c r="F27" i="1" s="1"/>
  <c r="F49" i="1"/>
  <c r="F52" i="1"/>
  <c r="F55" i="1"/>
  <c r="F58" i="1"/>
  <c r="F63" i="1"/>
  <c r="F62" i="1" s="1"/>
  <c r="F61" i="1" s="1"/>
  <c r="F60" i="1" s="1"/>
  <c r="F73" i="1"/>
  <c r="F72" i="1" s="1"/>
  <c r="F71" i="1" s="1"/>
  <c r="F70" i="1" s="1"/>
  <c r="F93" i="1"/>
  <c r="F96" i="1"/>
  <c r="F95" i="1" s="1"/>
  <c r="F112" i="1"/>
  <c r="F111" i="1" s="1"/>
  <c r="F110" i="1" s="1"/>
  <c r="F109" i="1" s="1"/>
  <c r="F131" i="1"/>
  <c r="F130" i="1" s="1"/>
  <c r="F142" i="1"/>
  <c r="F141" i="1" s="1"/>
  <c r="F140" i="1" s="1"/>
  <c r="F139" i="1" s="1"/>
  <c r="F138" i="1" s="1"/>
  <c r="F157" i="1"/>
  <c r="F159" i="1"/>
  <c r="F167" i="1"/>
  <c r="F169" i="1"/>
  <c r="F184" i="1"/>
  <c r="F193" i="1"/>
  <c r="F233" i="1"/>
  <c r="F284" i="1"/>
  <c r="F291" i="1"/>
  <c r="F290" i="1" s="1"/>
  <c r="F301" i="1"/>
  <c r="F300" i="1" s="1"/>
  <c r="F299" i="1" s="1"/>
  <c r="F389" i="1"/>
  <c r="F388" i="1" s="1"/>
  <c r="F407" i="1"/>
  <c r="F406" i="1" s="1"/>
  <c r="F405" i="1" s="1"/>
  <c r="F404" i="1" s="1"/>
  <c r="F419" i="1"/>
  <c r="F421" i="1"/>
  <c r="F445" i="1"/>
  <c r="F447" i="1"/>
  <c r="F449" i="1"/>
  <c r="F451" i="1"/>
  <c r="F453" i="1"/>
  <c r="F478" i="1"/>
  <c r="F477" i="1" s="1"/>
  <c r="F491" i="1"/>
  <c r="F495" i="1"/>
  <c r="F497" i="1"/>
  <c r="F506" i="1"/>
  <c r="F499" i="1" s="1"/>
  <c r="F523" i="1"/>
  <c r="F525" i="1"/>
  <c r="F535" i="1"/>
  <c r="F534" i="1" s="1"/>
  <c r="F549" i="1"/>
  <c r="F551" i="1"/>
  <c r="F555" i="1"/>
  <c r="F554" i="1" s="1"/>
  <c r="F553" i="1" s="1"/>
  <c r="F561" i="1"/>
  <c r="F560" i="1" s="1"/>
  <c r="F559" i="1" s="1"/>
  <c r="F558" i="1" s="1"/>
  <c r="F577" i="1"/>
  <c r="F576" i="1" s="1"/>
  <c r="F575" i="1" s="1"/>
  <c r="F591" i="1"/>
  <c r="F590" i="1" s="1"/>
  <c r="F589" i="1" s="1"/>
  <c r="F595" i="1"/>
  <c r="F594" i="1" s="1"/>
  <c r="F593" i="1" s="1"/>
  <c r="F599" i="1"/>
  <c r="F598" i="1" s="1"/>
  <c r="F612" i="1"/>
  <c r="F614" i="1"/>
  <c r="F618" i="1"/>
  <c r="F621" i="1"/>
  <c r="F623" i="1"/>
  <c r="F628" i="1"/>
  <c r="F627" i="1" s="1"/>
  <c r="F639" i="1"/>
  <c r="F645" i="1"/>
  <c r="F644" i="1" s="1"/>
  <c r="F652" i="1"/>
  <c r="F659" i="1"/>
  <c r="F658" i="1" s="1"/>
  <c r="F657" i="1" s="1"/>
  <c r="F656" i="1" s="1"/>
  <c r="F664" i="1"/>
  <c r="F663" i="1" s="1"/>
  <c r="F662" i="1" s="1"/>
  <c r="F669" i="1"/>
  <c r="F668" i="1" s="1"/>
  <c r="F667" i="1" s="1"/>
  <c r="F666" i="1" s="1"/>
  <c r="F673" i="1"/>
  <c r="F672" i="1" s="1"/>
  <c r="F671" i="1" s="1"/>
  <c r="F677" i="1"/>
  <c r="F684" i="1"/>
  <c r="F683" i="1" s="1"/>
  <c r="F682" i="1" s="1"/>
  <c r="F689" i="1"/>
  <c r="F688" i="1" s="1"/>
  <c r="F687" i="1" s="1"/>
  <c r="F693" i="1"/>
  <c r="F692" i="1" s="1"/>
  <c r="F697" i="1"/>
  <c r="F696" i="1" s="1"/>
  <c r="F700" i="1"/>
  <c r="F699" i="1" s="1"/>
  <c r="F706" i="1"/>
  <c r="F705" i="1" s="1"/>
  <c r="F704" i="1" s="1"/>
  <c r="F703" i="1" s="1"/>
  <c r="F712" i="1"/>
  <c r="F711" i="1" s="1"/>
  <c r="F715" i="1"/>
  <c r="F714" i="1" s="1"/>
  <c r="F734" i="1"/>
  <c r="F733" i="1" s="1"/>
  <c r="F732" i="1" s="1"/>
  <c r="F731" i="1" s="1"/>
  <c r="F730" i="1" s="1"/>
  <c r="F740" i="1"/>
  <c r="F742" i="1"/>
  <c r="F183" i="1" l="1"/>
  <c r="F182" i="1" s="1"/>
  <c r="F611" i="1"/>
  <c r="F490" i="1"/>
  <c r="F489" i="1" s="1"/>
  <c r="F321" i="1"/>
  <c r="F320" i="1" s="1"/>
  <c r="F676" i="1"/>
  <c r="F675" i="1" s="1"/>
  <c r="F661" i="1" s="1"/>
  <c r="F620" i="1"/>
  <c r="F638" i="1"/>
  <c r="F637" i="1" s="1"/>
  <c r="F649" i="1"/>
  <c r="F648" i="1" s="1"/>
  <c r="F647" i="1" s="1"/>
  <c r="F710" i="1"/>
  <c r="F739" i="1"/>
  <c r="F738" i="1" s="1"/>
  <c r="F737" i="1" s="1"/>
  <c r="F736" i="1" s="1"/>
  <c r="F166" i="1"/>
  <c r="F165" i="1" s="1"/>
  <c r="F588" i="1"/>
  <c r="F522" i="1"/>
  <c r="F691" i="1"/>
  <c r="F686" i="1" s="1"/>
  <c r="F681" i="1" s="1"/>
  <c r="F557" i="1"/>
  <c r="F548" i="1"/>
  <c r="F547" i="1" s="1"/>
  <c r="F581" i="1"/>
  <c r="F580" i="1" s="1"/>
  <c r="F444" i="1"/>
  <c r="F443" i="1" s="1"/>
  <c r="F709" i="1" l="1"/>
  <c r="F708" i="1" s="1"/>
  <c r="F521" i="1"/>
  <c r="F610" i="1"/>
  <c r="F605" i="1" s="1"/>
  <c r="F442" i="1"/>
  <c r="F441" i="1" s="1"/>
  <c r="F579" i="1"/>
  <c r="F655" i="1"/>
  <c r="F520" i="1" l="1"/>
  <c r="F519" i="1" s="1"/>
  <c r="F604" i="1"/>
  <c r="F18" i="1" l="1"/>
  <c r="F90" i="1"/>
  <c r="F39" i="1"/>
  <c r="F41" i="1"/>
  <c r="F13" i="1"/>
  <c r="F12" i="1" s="1"/>
  <c r="F11" i="1" s="1"/>
  <c r="F10" i="1" s="1"/>
  <c r="F117" i="1"/>
  <c r="F119" i="1"/>
  <c r="F280" i="1"/>
  <c r="F279" i="1" s="1"/>
  <c r="F253" i="1"/>
  <c r="F241" i="1"/>
  <c r="F239" i="1"/>
  <c r="F191" i="1"/>
  <c r="F180" i="1"/>
  <c r="F179" i="1" s="1"/>
  <c r="F178" i="1" s="1"/>
  <c r="F177" i="1" s="1"/>
  <c r="F161" i="1"/>
  <c r="F156" i="1" s="1"/>
  <c r="F155" i="1" s="1"/>
  <c r="F44" i="1"/>
  <c r="F43" i="1" s="1"/>
  <c r="F190" i="1" l="1"/>
  <c r="F189" i="1" s="1"/>
  <c r="F278" i="1"/>
  <c r="F414" i="1"/>
  <c r="F413" i="1" s="1"/>
  <c r="F173" i="1"/>
  <c r="F172" i="1" s="1"/>
  <c r="F171" i="1" s="1"/>
  <c r="F154" i="1" s="1"/>
  <c r="F144" i="1" s="1"/>
  <c r="F417" i="1"/>
  <c r="F416" i="1" s="1"/>
  <c r="F263" i="1"/>
  <c r="F262" i="1" s="1"/>
  <c r="F309" i="1"/>
  <c r="F316" i="1"/>
  <c r="F313" i="1" s="1"/>
  <c r="F257" i="1"/>
  <c r="F305" i="1"/>
  <c r="F288" i="1"/>
  <c r="F287" i="1" s="1"/>
  <c r="F286" i="1" s="1"/>
  <c r="F249" i="1"/>
  <c r="F307" i="1"/>
  <c r="F199" i="1"/>
  <c r="F198" i="1" s="1"/>
  <c r="F197" i="1" s="1"/>
  <c r="F116" i="1"/>
  <c r="F115" i="1" s="1"/>
  <c r="F114" i="1" s="1"/>
  <c r="F237" i="1"/>
  <c r="F22" i="1"/>
  <c r="F17" i="1" s="1"/>
  <c r="F16" i="1" s="1"/>
  <c r="F15" i="1" s="1"/>
  <c r="F87" i="1"/>
  <c r="F86" i="1" s="1"/>
  <c r="F85" i="1" s="1"/>
  <c r="F230" i="1"/>
  <c r="F33" i="1"/>
  <c r="F220" i="1"/>
  <c r="F219" i="1" s="1"/>
  <c r="F38" i="1"/>
  <c r="F188" i="1" l="1"/>
  <c r="F75" i="1"/>
  <c r="F312" i="1"/>
  <c r="F311" i="1" s="1"/>
  <c r="F277" i="1"/>
  <c r="F412" i="1"/>
  <c r="F411" i="1" s="1"/>
  <c r="F229" i="1"/>
  <c r="F218" i="1" s="1"/>
  <c r="F213" i="1" s="1"/>
  <c r="F304" i="1"/>
  <c r="F303" i="1" s="1"/>
  <c r="F298" i="1" s="1"/>
  <c r="F32" i="1"/>
  <c r="F31" i="1" s="1"/>
  <c r="F30" i="1" s="1"/>
  <c r="F747" i="1" l="1"/>
  <c r="F297" i="1"/>
  <c r="F9" i="1"/>
  <c r="F410" i="1"/>
  <c r="F409" i="1" s="1"/>
  <c r="F176" i="1"/>
  <c r="F744" i="1" l="1"/>
  <c r="F756" i="1" s="1"/>
  <c r="F752" i="1" l="1"/>
  <c r="F750" i="1"/>
</calcChain>
</file>

<file path=xl/comments1.xml><?xml version="1.0" encoding="utf-8"?>
<comments xmlns="http://schemas.openxmlformats.org/spreadsheetml/2006/main">
  <authors>
    <author>Искрицкая Н.В.</author>
  </authors>
  <commentList>
    <comment ref="D186" authorId="0" shapeId="0">
      <text>
        <r>
          <rPr>
            <b/>
            <sz val="9"/>
            <color indexed="81"/>
            <rFont val="Tahoma"/>
            <family val="2"/>
            <charset val="204"/>
          </rPr>
          <t>Искрицкая Н.В.:</t>
        </r>
        <r>
          <rPr>
            <sz val="9"/>
            <color indexed="81"/>
            <rFont val="Tahoma"/>
            <family val="2"/>
            <charset val="204"/>
          </rPr>
          <t xml:space="preserve">
S7240</t>
        </r>
      </text>
    </comment>
  </commentList>
</comments>
</file>

<file path=xl/sharedStrings.xml><?xml version="1.0" encoding="utf-8"?>
<sst xmlns="http://schemas.openxmlformats.org/spreadsheetml/2006/main" count="3098" uniqueCount="637">
  <si>
    <t>ВСЕГО   РАСХОДОВ</t>
  </si>
  <si>
    <t>500</t>
  </si>
  <si>
    <t>16 0 06 87720</t>
  </si>
  <si>
    <t>1401</t>
  </si>
  <si>
    <t>1400</t>
  </si>
  <si>
    <t xml:space="preserve">Межбюджетные трансферты 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</si>
  <si>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</si>
  <si>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S7710</t>
  </si>
  <si>
    <t>Выравнивание обеспеченности муниципальных образований по реализации ими отдельных расходных обязательств</t>
  </si>
  <si>
    <t>16 0 06 00000</t>
  </si>
  <si>
    <t>16 0 00 00000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</si>
  <si>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</si>
  <si>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</si>
  <si>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</si>
  <si>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700</t>
  </si>
  <si>
    <t>16 0 04 41630</t>
  </si>
  <si>
    <t>1301</t>
  </si>
  <si>
    <t>1300</t>
  </si>
  <si>
    <t>Обслуживание государственного (муниципального) долга</t>
  </si>
  <si>
    <t>Обслуживание муниципального долга района</t>
  </si>
  <si>
    <t>16 0 04 00000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</si>
  <si>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</si>
  <si>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</si>
  <si>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200</t>
  </si>
  <si>
    <t>09 0 04 40830</t>
  </si>
  <si>
    <t>1101</t>
  </si>
  <si>
    <t>1100</t>
  </si>
  <si>
    <t>Закупка товаров, работ и услуг для обеспечения государственных (муниципальных) нужд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</si>
  <si>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</si>
  <si>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</si>
  <si>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</si>
  <si>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09 0 03 40820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</si>
  <si>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</si>
  <si>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09 0 03 00000</t>
  </si>
  <si>
    <t>09 0 00 00000</t>
  </si>
  <si>
    <t>Муниципальная программа «Развитие физической культуры и спорта на территории Благовещенского района»</t>
  </si>
  <si>
    <t>Физическая культура</t>
  </si>
  <si>
    <t>ФИЗИЧЕСКАЯ КУЛЬТУРА И СПОРТ</t>
  </si>
  <si>
    <t>600</t>
  </si>
  <si>
    <t>88 8 00 81210</t>
  </si>
  <si>
    <t>1006</t>
  </si>
  <si>
    <t>Предоставление субсидий бюджетным, автономным учреждениям и иным некоммерческим организациям</t>
  </si>
  <si>
    <t>Субсидии отдельным общественным организациям и иным некоммерческим объединениям</t>
  </si>
  <si>
    <t>88 8 00 00000</t>
  </si>
  <si>
    <t>Непрограммные расходы</t>
  </si>
  <si>
    <t>88 0 00 00000</t>
  </si>
  <si>
    <t>Другие вопросы в области социальной политики</t>
  </si>
  <si>
    <t>300</t>
  </si>
  <si>
    <t>03 2 11 70000</t>
  </si>
  <si>
    <t>1004</t>
  </si>
  <si>
    <t>Социальное обеспечение и иные выплаты населению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</si>
  <si>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</si>
  <si>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03 2 11 00000</t>
  </si>
  <si>
    <t>03 2 08 11020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</si>
  <si>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</si>
  <si>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03 2 08 00000</t>
  </si>
  <si>
    <t>03 2 07 87700</t>
  </si>
  <si>
    <t>03 2 07 00000</t>
  </si>
  <si>
    <t>03 2 00 00000</t>
  </si>
  <si>
    <t>Подпрограмма "Развитие системы защиты прав детей"</t>
  </si>
  <si>
    <t>03 1 02 87250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</si>
  <si>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</si>
  <si>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03 1 02 00000</t>
  </si>
  <si>
    <t>03 1 00 00000</t>
  </si>
  <si>
    <t>Подпрограмма "Развитие дошкольного, общего и дополнительного образования детей"</t>
  </si>
  <si>
    <t>03 0 00 00000</t>
  </si>
  <si>
    <t>Муниципальная программа "Развитие образования Благовещенского района"</t>
  </si>
  <si>
    <t>400</t>
  </si>
  <si>
    <t>88 8 00 R0820</t>
  </si>
  <si>
    <t>Капитальные вложения в объекты недвижимого имущества государственной (муниципальной) собственности</t>
  </si>
  <si>
    <t>Охрана семьи и детства</t>
  </si>
  <si>
    <t>88 8 00 81770</t>
  </si>
  <si>
    <t>1003</t>
  </si>
  <si>
    <t>Социальная поддержка почетным гражданам Благовещенского района</t>
  </si>
  <si>
    <t>08 0 01 L4970</t>
  </si>
  <si>
    <t>Реализация мероприятий по обеспечению жильем молодых семей</t>
  </si>
  <si>
    <t>08 0 01 00000</t>
  </si>
  <si>
    <t>08 0 00 00000</t>
  </si>
  <si>
    <t>Муниципальная программа "Обеспечение жильем молодых семей Благовещенского района"</t>
  </si>
  <si>
    <t>02 1 01 L5761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</si>
  <si>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</si>
  <si>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02 1 01 00000</t>
  </si>
  <si>
    <t>02 1 00 00000</t>
  </si>
  <si>
    <t>Подпрограмма "Обеспечение доступным и комфортным жильем сельского населения Благовещенского района"</t>
  </si>
  <si>
    <t>02 0 00 00000</t>
  </si>
  <si>
    <t>Муниципальная программа  "Комплексное развитие сельских территорий Благовещенского района Амурской области"</t>
  </si>
  <si>
    <t>14 0 01 40700</t>
  </si>
  <si>
    <t>Ремонтные работы</t>
  </si>
  <si>
    <t>14 0 01 00000</t>
  </si>
  <si>
    <t>14 0 00 00000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</si>
  <si>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</si>
  <si>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1000</t>
  </si>
  <si>
    <t>Социальное обеспечение населения</t>
  </si>
  <si>
    <t>88 8 00 81760</t>
  </si>
  <si>
    <t>Доплаты к пенсиям муниципальных служащих</t>
  </si>
  <si>
    <t>Пенсионное обеспечение</t>
  </si>
  <si>
    <t>СОЦИАЛЬНАЯ ПОЛИТИКА</t>
  </si>
  <si>
    <t>88 8 00 20590</t>
  </si>
  <si>
    <t>0804</t>
  </si>
  <si>
    <t>0800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</si>
  <si>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</si>
  <si>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</si>
  <si>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обеспечение деятельности (оказание услуг) муниципальных учреждений </t>
  </si>
  <si>
    <t>Другие вопросы в области культуры, кинематографии</t>
  </si>
  <si>
    <t>88 8 00 82070</t>
  </si>
  <si>
    <t>0801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</si>
  <si>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</si>
  <si>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88 8 00 82000</t>
  </si>
  <si>
    <t>15 0 03 41710</t>
  </si>
  <si>
    <t>Закупка товаров, работ и услуг для государственных (муниципальных) нужд</t>
  </si>
  <si>
    <t>Культурно-досуговые мероприятия</t>
  </si>
  <si>
    <t>15 0 03 00000</t>
  </si>
  <si>
    <t>15 0 02 20590</t>
  </si>
  <si>
    <t>15 0 02 00000</t>
  </si>
  <si>
    <t>15 0 01 42100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</si>
  <si>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</si>
  <si>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S7710</t>
  </si>
  <si>
    <t>15 0 01 20590</t>
  </si>
  <si>
    <t>15 0 01 00000</t>
  </si>
  <si>
    <t>15 0 00 00000</t>
  </si>
  <si>
    <t xml:space="preserve">Культура </t>
  </si>
  <si>
    <t>КУЛЬТУРА, КИНЕМАТОГРАФИЯ</t>
  </si>
  <si>
    <t>03 3 01 20190</t>
  </si>
  <si>
    <t>0709</t>
  </si>
  <si>
    <t>0700</t>
  </si>
  <si>
    <t>Расходы на обеспечение функций исполнительных органов местного самоуправления</t>
  </si>
  <si>
    <t>03 3 01 00000</t>
  </si>
  <si>
    <t>03 3 00 00000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</si>
  <si>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</si>
  <si>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03 2 06 87300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</si>
  <si>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</si>
  <si>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03 2 06 00000</t>
  </si>
  <si>
    <t>03 1 04 80740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</si>
  <si>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</si>
  <si>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03 1 04 00000</t>
  </si>
  <si>
    <t xml:space="preserve">Подпрограмма "Развитие дошкольного, общего и дополнительного образования детей" </t>
  </si>
  <si>
    <t>800</t>
  </si>
  <si>
    <t>88 8 00 20190</t>
  </si>
  <si>
    <t>Иные бюджетные ассигнования</t>
  </si>
  <si>
    <t>Другие вопросы в области образования</t>
  </si>
  <si>
    <t>88 8 00 81780</t>
  </si>
  <si>
    <t>0707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</si>
  <si>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</si>
  <si>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03 2 01 S7500</t>
  </si>
  <si>
    <t>03 2 01 00000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</si>
  <si>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</si>
  <si>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 xml:space="preserve">Молодежная политика </t>
  </si>
  <si>
    <t>16 0 01 20190</t>
  </si>
  <si>
    <t>0705</t>
  </si>
  <si>
    <t>16 0 01 00000</t>
  </si>
  <si>
    <t>10 0 03 40610</t>
  </si>
  <si>
    <t>Повышение квалификации муниципальных служащих с использованием новых форм и методов повышения квалификации</t>
  </si>
  <si>
    <t>10 0 03 40600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</si>
  <si>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</si>
  <si>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10 0 03 00000</t>
  </si>
  <si>
    <t>Основное мероприятие "Повышение квалификации и профессиональная переподготовка муниципальных служащих"</t>
  </si>
  <si>
    <t>10 0 00 00000</t>
  </si>
  <si>
    <t>Муниципальная программа "Развитие муниципальной службы в администрации Благовещенского района"</t>
  </si>
  <si>
    <t>Профессиональная подготовка, переподготовка и повышение квалификации</t>
  </si>
  <si>
    <t>03 1 E2 40216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</si>
  <si>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</si>
  <si>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</si>
  <si>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1 E2 00000</t>
  </si>
  <si>
    <t>03 1 04  S7710</t>
  </si>
  <si>
    <t>03 1 04 20590</t>
  </si>
  <si>
    <t>Дополнительное образование детей</t>
  </si>
  <si>
    <t>03 2 10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</si>
  <si>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</si>
  <si>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</si>
  <si>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03 2 10 00000</t>
  </si>
  <si>
    <t>Основное мероприятие "Безопасность образовательных учреждений"</t>
  </si>
  <si>
    <t>03 2 09 88530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</si>
  <si>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</si>
  <si>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</si>
  <si>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</si>
  <si>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S7620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</si>
  <si>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</si>
  <si>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03 2 09 00000</t>
  </si>
  <si>
    <t>03 1 E2 50970</t>
  </si>
  <si>
    <t>03 1 04 53030</t>
  </si>
  <si>
    <t>03 1 04 88500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</si>
  <si>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</si>
  <si>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04 S7710</t>
  </si>
  <si>
    <t>Общее образование</t>
  </si>
  <si>
    <t>03 1 01 88500</t>
  </si>
  <si>
    <t>0701</t>
  </si>
  <si>
    <t>03 1 01 20590</t>
  </si>
  <si>
    <t>03 1 01 S7710</t>
  </si>
  <si>
    <t>03 1 01 00000</t>
  </si>
  <si>
    <t>03 1 F1 50210</t>
  </si>
  <si>
    <t>Стимулирование программ развития жилищного строительства субъектов Российской Федерации</t>
  </si>
  <si>
    <t>03 1 F1 00000</t>
  </si>
  <si>
    <t>Основное мероприятие "Региональный проект "Жилье"</t>
  </si>
  <si>
    <t>Дошкольное образование</t>
  </si>
  <si>
    <t>ОБРАЗОВАНИЕ</t>
  </si>
  <si>
    <t>88 8 00 87630</t>
  </si>
  <si>
    <t>0505</t>
  </si>
  <si>
    <t>0500</t>
  </si>
  <si>
    <t>Другие вопросы в области жилищно-коммунального хозяйства</t>
  </si>
  <si>
    <t>06 1 04 S7330</t>
  </si>
  <si>
    <t>0502</t>
  </si>
  <si>
    <t>Оборудование контейнерных площадок для сбора твердых коммунальных отходов</t>
  </si>
  <si>
    <t>06 1 04 00000</t>
  </si>
  <si>
    <t>06 1 03 00000</t>
  </si>
  <si>
    <t>06 1 02 00000</t>
  </si>
  <si>
    <t>06 1 00 00000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</si>
  <si>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</si>
  <si>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06 0 00 00000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</si>
  <si>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</si>
  <si>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88 8 00 87120</t>
  </si>
  <si>
    <t>Коммунальное хозяйство</t>
  </si>
  <si>
    <t>88 8 00 81630</t>
  </si>
  <si>
    <t>0501</t>
  </si>
  <si>
    <t>Отчисления на ремонт общего имущества многоквартирных домов</t>
  </si>
  <si>
    <t>Жилищное хозяйство</t>
  </si>
  <si>
    <t>ЖИЛИЩНО-КОММУНАЛЬНОЕ ХОЗЯЙСТВО</t>
  </si>
  <si>
    <t>04 0 03 40560</t>
  </si>
  <si>
    <t>0412</t>
  </si>
  <si>
    <t>0400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</si>
  <si>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</si>
  <si>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04 0 03 00000</t>
  </si>
  <si>
    <t>Основное мероприятие "Организационная поддержка"</t>
  </si>
  <si>
    <t>04 0 01 S0130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</si>
  <si>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</si>
  <si>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04 0 01 00000</t>
  </si>
  <si>
    <t>04 0 00 00000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</si>
  <si>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</si>
  <si>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88 8 00 81620</t>
  </si>
  <si>
    <t>Оценка имущества</t>
  </si>
  <si>
    <t>88 8 00 81730</t>
  </si>
  <si>
    <t>Мероприятия по землеустройству и землепользованию</t>
  </si>
  <si>
    <t>Другие вопросы в области национальной экономики</t>
  </si>
  <si>
    <t>0409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</si>
  <si>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</si>
  <si>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07 0 R1 53930</t>
  </si>
  <si>
    <t>Прочие закупки товаров, работ и услуг для государственных (муниципальных) нужд</t>
  </si>
  <si>
    <t>07 0 R1 00000</t>
  </si>
  <si>
    <t>07 0 02 41680</t>
  </si>
  <si>
    <t>Текущее содержание автомобильных дорог муниципальных образований, входящих в состав Благовещенского района</t>
  </si>
  <si>
    <t>07 0 02 00000</t>
  </si>
  <si>
    <t>07 0 01 41670</t>
  </si>
  <si>
    <t>Содействие развитию автомобильных дорог общего пользования</t>
  </si>
  <si>
    <t>07 0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</si>
  <si>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</si>
  <si>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07 0 01 00000</t>
  </si>
  <si>
    <t>07 0 00 00000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</si>
  <si>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</si>
  <si>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Дорожное хозяйство (дорожные фонды)</t>
  </si>
  <si>
    <t>88 8 00 81720</t>
  </si>
  <si>
    <t>0406</t>
  </si>
  <si>
    <t>Мероприятия по осуществлению безопасности людей на водных объектах, охране их жизни и здоровья</t>
  </si>
  <si>
    <t>Водное хозяйство</t>
  </si>
  <si>
    <t>01 0 02 40350</t>
  </si>
  <si>
    <t>0405</t>
  </si>
  <si>
    <t>Уничтожение выявленных площадей дикорастущей конопли</t>
  </si>
  <si>
    <t>01 0 02 00000</t>
  </si>
  <si>
    <t>01 0 00 00000</t>
  </si>
  <si>
    <t>88 8 00 69700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</si>
  <si>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</si>
  <si>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Сельское хозяйство и рыболовство</t>
  </si>
  <si>
    <t>НАЦИОНАЛЬНАЯ ЭКОНОМИКА</t>
  </si>
  <si>
    <t>05 0 01 41040</t>
  </si>
  <si>
    <t>0310</t>
  </si>
  <si>
    <t>0300</t>
  </si>
  <si>
    <t>05 0 01 41010</t>
  </si>
  <si>
    <t>05 0 01 00000</t>
  </si>
  <si>
    <t>05 0 00 00000</t>
  </si>
  <si>
    <t>Муниципальная программа «Обеспечение безопасности населения Благовещенского района»</t>
  </si>
  <si>
    <t>88 8 00 81610</t>
  </si>
  <si>
    <t>Мероприятия в сфере гражданской обороне</t>
  </si>
  <si>
    <t>88 8 00 81710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</si>
  <si>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</si>
  <si>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</si>
  <si>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</si>
  <si>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88 8 00 81660</t>
  </si>
  <si>
    <t>0204</t>
  </si>
  <si>
    <t>0200</t>
  </si>
  <si>
    <t>Мобилизационная подготовка экономики</t>
  </si>
  <si>
    <t>НАЦИОНАЛЬНАЯ ОБОРОНА</t>
  </si>
  <si>
    <t>16 0 03 40910</t>
  </si>
  <si>
    <t>0113</t>
  </si>
  <si>
    <t>0100</t>
  </si>
  <si>
    <t>Исполнение судебных актов по взысканию денежных средств за счет казны районного бюджета</t>
  </si>
  <si>
    <t>16 0 03 00000</t>
  </si>
  <si>
    <t>88 8 00 81670</t>
  </si>
  <si>
    <t>Содержание имущества, находящегося  в казне</t>
  </si>
  <si>
    <t>Другие общегосударственные вопросы</t>
  </si>
  <si>
    <t>16 0 02 20620</t>
  </si>
  <si>
    <t>0111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</si>
  <si>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</si>
  <si>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16 0 02 00000</t>
  </si>
  <si>
    <t>Резервные фонды</t>
  </si>
  <si>
    <t>0106</t>
  </si>
  <si>
    <t>16 0 01 40900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</si>
  <si>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</si>
  <si>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16 0 01 42050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</si>
  <si>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</si>
  <si>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</si>
  <si>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</si>
  <si>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</si>
  <si>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Судебная система</t>
  </si>
  <si>
    <t>03 2 05 87290</t>
  </si>
  <si>
    <t>0104</t>
  </si>
  <si>
    <t>03 2 05 00000</t>
  </si>
  <si>
    <t>88 8 00 87640</t>
  </si>
  <si>
    <t>88 8 00 87440</t>
  </si>
  <si>
    <t>88 8 00 87360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</si>
  <si>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</si>
  <si>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</si>
  <si>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</si>
  <si>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88 8 00 80000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</si>
  <si>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</si>
  <si>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88 8 00 82020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</si>
  <si>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</si>
  <si>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</si>
  <si>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</si>
  <si>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</si>
  <si>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88 8 00 82080</t>
  </si>
  <si>
    <t>0103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</si>
  <si>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</si>
  <si>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88 8 00 81070</t>
  </si>
  <si>
    <t>Депутаты представительного органа муниципального образования</t>
  </si>
  <si>
    <t>88 8 00 81020</t>
  </si>
  <si>
    <t>Обеспечение функционирования председателя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</si>
  <si>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</si>
  <si>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</si>
  <si>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</si>
  <si>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</si>
  <si>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</si>
  <si>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</si>
  <si>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</si>
  <si>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</si>
  <si>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</si>
  <si>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</si>
  <si>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(в тыс. рублей)</t>
  </si>
  <si>
    <t>к решению Благовещенского районного Совета народных депутатов</t>
  </si>
  <si>
    <t>88 8 00 S7710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</si>
  <si>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</si>
  <si>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</si>
  <si>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программы</t>
  </si>
  <si>
    <t>Гражданская оборона</t>
  </si>
  <si>
    <t>0309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</si>
  <si>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</si>
  <si>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</si>
  <si>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Создание инструментальной среды – АПК «Безопасный город</t>
  </si>
  <si>
    <t>05 0 01 41030</t>
  </si>
  <si>
    <t>07 0 02 27110</t>
  </si>
  <si>
    <t>Текущее содержание автомобильных дорог Волковского сельсовета</t>
  </si>
  <si>
    <t>Текущее содержание автомобильных дорог Грибского сельсовета</t>
  </si>
  <si>
    <t>Текущее содержание автомобильных дорог Гродековского сельсовета</t>
  </si>
  <si>
    <t>Текущее содержание автомобильных дорог Марковского сельсовета</t>
  </si>
  <si>
    <t>Текущее содержание автомобильных дорог Михайловского сельсовета</t>
  </si>
  <si>
    <t>Текущее содержание автомобильных дорог Натальинского сельсовета</t>
  </si>
  <si>
    <t>Текущее содержание автомобильных дорог Новопетровского сельсовета</t>
  </si>
  <si>
    <t>Текущее содержание автомобильных дорог Новотроицкого сельсовета</t>
  </si>
  <si>
    <t>Текущее содержание автомобильных дорог Сергеевского сельсовета</t>
  </si>
  <si>
    <t>Текущее содержание автомобильных дорог Усть-Ивановского сельсовета</t>
  </si>
  <si>
    <t>Текущее содержание автомобильных дорог Чигиринского сельсовета</t>
  </si>
  <si>
    <t>07 0 02 41670</t>
  </si>
  <si>
    <t>07 0 02 41671</t>
  </si>
  <si>
    <t>07 0 02 41672</t>
  </si>
  <si>
    <t>07 0 02 41673</t>
  </si>
  <si>
    <t>07 0 02 41674</t>
  </si>
  <si>
    <t>07 0 02 41675</t>
  </si>
  <si>
    <t>07 0 02 41676</t>
  </si>
  <si>
    <t>07 0 02 41677</t>
  </si>
  <si>
    <t>07 0 02 41678</t>
  </si>
  <si>
    <t>07 0 02 41679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</si>
  <si>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</si>
  <si>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12 0 00 00000</t>
  </si>
  <si>
    <t>12 0 F3 00000</t>
  </si>
  <si>
    <t>12 0 F3 67484</t>
  </si>
  <si>
    <t>Благоустройство</t>
  </si>
  <si>
    <t>0503</t>
  </si>
  <si>
    <t>88 8 00 81690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</si>
  <si>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</si>
  <si>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14 0 02 00000</t>
  </si>
  <si>
    <t>14 0 02 40710</t>
  </si>
  <si>
    <t>Проведение конкурса лучший снежный городок «Зимняя фантазия»</t>
  </si>
  <si>
    <t>88 8 00 81700</t>
  </si>
  <si>
    <t>Массовый спорт</t>
  </si>
  <si>
    <t>Оснащение объектов спортивной инфраструктуры спортивно-технологическим оборудованием</t>
  </si>
  <si>
    <t>1102</t>
  </si>
  <si>
    <t>09 0 05 00000</t>
  </si>
  <si>
    <t>09 0 Р5 00000</t>
  </si>
  <si>
    <t>09 0 Р5 52280</t>
  </si>
  <si>
    <t>03 1 08 00000</t>
  </si>
  <si>
    <t>03 1 08 27110</t>
  </si>
  <si>
    <t>Государственная поддержка отрасли культуры (государственная поддержка лучших сельских учреждений культуры)</t>
  </si>
  <si>
    <t>15 0 02  L5193</t>
  </si>
  <si>
    <t>роспись</t>
  </si>
  <si>
    <t>Проведение Всероссийской переписи населения 2020 года</t>
  </si>
  <si>
    <t>88 8 00 54690</t>
  </si>
  <si>
    <t>Финансирование непредвиденных расходов и обязательств за счет резервного фонда Правительства Амурской области</t>
  </si>
  <si>
    <t>88 8 00 10620</t>
  </si>
  <si>
    <t>Капитальные вложения в объекты муниципальной собственности</t>
  </si>
  <si>
    <t>13 0 00 00000</t>
  </si>
  <si>
    <t>13 0 01 00000</t>
  </si>
  <si>
    <t>13 0 01 S7110</t>
  </si>
  <si>
    <t>Капитальные вложения в объекты государственной (муниципальной) собственности</t>
  </si>
  <si>
    <t>Обеспечение мероприятий по переселению граждан из аварийного жилищного фонда (Фед.бюджет)</t>
  </si>
  <si>
    <t>12 0 F3 67483</t>
  </si>
  <si>
    <t>Обеспечение мероприятий по переселению граждан из аварийного жилищного фонда (Областной бюджет)</t>
  </si>
  <si>
    <t>Обеспечение мероприятий по переселению граждан из аварийного жилищного фонда (за счет средств местного бюджета)</t>
  </si>
  <si>
    <t>12 0 F3 6748S</t>
  </si>
  <si>
    <t>03 1 08 S7110</t>
  </si>
  <si>
    <t>03 2 10 S8560</t>
  </si>
  <si>
    <t>Бензин для подвоза учащихся в лагеря с дневным пребыванием</t>
  </si>
  <si>
    <t>Подготовка лагерей с дневным пребыванием к открытию</t>
  </si>
  <si>
    <t>Проведение экспертизы на выявление клещевых инфекций и других природно-очаговых заболеваний</t>
  </si>
  <si>
    <t>03 2 02 00000</t>
  </si>
  <si>
    <t>03 2 02 40270</t>
  </si>
  <si>
    <t>03 2 02 40272</t>
  </si>
  <si>
    <t>03 2 02 40273</t>
  </si>
  <si>
    <t xml:space="preserve">03 2 03 40252 </t>
  </si>
  <si>
    <t>Организация трудоустройства несовершеннолетних через ГКУ Амурской области  Центр занятости населения г. Благовещенска</t>
  </si>
  <si>
    <t>Основное мероприятие "Региональный проект "Творческие люди"</t>
  </si>
  <si>
    <t>15 0 А2 00000</t>
  </si>
  <si>
    <t>15 0 А2 55195</t>
  </si>
  <si>
    <t>06 1 02 S7400</t>
  </si>
  <si>
    <t>Расходы, направленные на модернизацию коммунальной инфраструктуры</t>
  </si>
  <si>
    <t>Софинансирование расходных обязательств по благоустройству территорий в части уличного освещения</t>
  </si>
  <si>
    <t>03 2 02 40274</t>
  </si>
  <si>
    <t>Организация отдыха и оздоровления детей, находящихся в трудной жизненной ситуации</t>
  </si>
  <si>
    <t>Транспорт</t>
  </si>
  <si>
    <t>Обеспечение потребности населения в перевозках автомобильным транспортом общего пользования на регулярных маршрутах</t>
  </si>
  <si>
    <t>0408</t>
  </si>
  <si>
    <t>88 8 00 81680</t>
  </si>
  <si>
    <t>Основное мероприятие "Развитие дошкольного, общего и дополнительного образования детей"</t>
  </si>
  <si>
    <t>Организация и проведение мероприятий по благоустройству территорий общеобразовательных организаций</t>
  </si>
  <si>
    <t>03 1 09 00000</t>
  </si>
  <si>
    <t>03 1 09 S8570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</si>
  <si>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постановлении Правительства Амурской области от 29.06.2021 № 416)</t>
  </si>
  <si>
    <t>88 8 00 10621</t>
  </si>
  <si>
    <t>11 0 01 00000</t>
  </si>
  <si>
    <t>11 0 01 40040</t>
  </si>
  <si>
    <t>11 0 00 00000</t>
  </si>
  <si>
    <t>Модернизация систем дополнительного образования</t>
  </si>
  <si>
    <t>03 1 09  00000</t>
  </si>
  <si>
    <t>03 1 09  S7610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</si>
  <si>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на 2022 год</t>
  </si>
  <si>
    <t>2022 год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</si>
  <si>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</si>
  <si>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</si>
  <si>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</si>
  <si>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Техническое обслуживание системы передачи тревожных сообщений на объектах образования Благовещенского района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</si>
  <si>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</si>
  <si>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постановлениях Правительства Амурской области от 22 октября 2019 г. N 596, от 29 июня 2021 г. N 416)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</si>
  <si>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</si>
  <si>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</si>
  <si>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03 2 03 00000</t>
  </si>
  <si>
    <t>15 0 02 S7710</t>
  </si>
  <si>
    <t>Основное мероприятие "Региональный проект "Успех каждого ребенка"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</si>
  <si>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</si>
  <si>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Основное мероприятие "Мероприятия по проведению оздоровительной кампании детей"</t>
  </si>
  <si>
    <t>Основное мероприятие "Развитие инфраструктуры отдыха, оздоровления и занятости детей и подростков в каникулярное время"</t>
  </si>
  <si>
    <t>Основное мероприятие "Организация и осуществление деятельности по опеке и попечительству в отношении несовершеннолетних"</t>
  </si>
  <si>
    <t>Основное мероприятие "Расходы на обеспечение функций исполнительных органов (управления образования)"</t>
  </si>
  <si>
    <t>Основное мероприятие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</si>
  <si>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</si>
  <si>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Основное мероприятие "Оплата содержания ребёнка в семье опекуна и приемной семье, а также вознаграждения приёмному родителю"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</si>
  <si>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</si>
  <si>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Основное мероприятие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</si>
  <si>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Основное мероприятие "Проведение массовых спортивных мероприятий"</t>
  </si>
  <si>
    <t>Основное мероприятие "Уничтожение сырьевой базы конопли, являющейся производной для изготовления наркотиков"</t>
  </si>
  <si>
    <t>Основное мероприятие "Обеспечение дорожной деятельности в отношении автомобильных дорог общего пользования муниципального значения"</t>
  </si>
  <si>
    <t>Основное мероприятие "Региональный проект "Дорожная сеть"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</si>
  <si>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</si>
  <si>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Основное мероприятие "Сбор твердых коммунальных отходов"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</si>
  <si>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</si>
  <si>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Основное мероприятие "Устройство спортивных площадок"</t>
  </si>
  <si>
    <t>Основное мероприятие "Федеральный проект "Спорт - норма жизни"</t>
  </si>
  <si>
    <t>Основное мероприятие "Осуществление эффективного управления муниципальным долгом Благовещенского района"</t>
  </si>
  <si>
    <t>Основное мероприятие "Выравнивание бюджетной обеспеченности поселений"</t>
  </si>
  <si>
    <t>Основное мероприятие "Организация работы комиссии по делам несовершеннолетних и защите их прав"</t>
  </si>
  <si>
    <t>Основное мероприятие "Обеспечение функций исполнительных органов местного самоуправления Благовещенского района"</t>
  </si>
  <si>
    <t>Основное мероприятие "Резервный фонд администрации Благовещенского района"</t>
  </si>
  <si>
    <t>Основное мероприятие "Организация и проведение мероприятий по реализации программы"</t>
  </si>
  <si>
    <t>Основное мероприятие "Исполнение судебных актов по взысканию денежных средств за счет казны районного бюджета"</t>
  </si>
  <si>
    <t>Основное мероприятие "Содействие муниципальным образованиям в сфере дорожной деятельности в отношении автомобильных дорог местного значения и сооружений на них"</t>
  </si>
  <si>
    <t>Основное мероприятие "Финансовая поддержка"</t>
  </si>
  <si>
    <t>Основное мероприятие "Развитие и модернизация систем теплоснабжения"</t>
  </si>
  <si>
    <t>Основное мероприятие "Софинансирование строительства и реконструкции объектов капитального строительства муниципальной собственности в сфере образования"</t>
  </si>
  <si>
    <t>Основное мероприятие "Повышение  уровня межведомственного взаимодействия по противодействию терроризму и экстремизму"</t>
  </si>
  <si>
    <t>Основное мероприятие "Совершенствование питания в образовательных учреждениях Благовещенского района"</t>
  </si>
  <si>
    <t>Основное мероприятие "Приобретение памятных подарков ветеранам Великой Отечественной войны"</t>
  </si>
  <si>
    <t>Основное мероприятие "Создание условий для организации досуга и обеспечения жителей района услугами организаций культуры"</t>
  </si>
  <si>
    <t>Основное мероприятие "Организация библиотечного обслуживания населения Благовещенского района, комплектование и обеспечение сохранности библиотечных фондов"</t>
  </si>
  <si>
    <t>Основное мероприятие "Финансовая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</si>
  <si>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</si>
  <si>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Основное мероприятие "Мероприятия в сфере культуры и искусства"</t>
  </si>
  <si>
    <t>Финансовое обеспечение государственных полномочий по созданию и организации деятельности комиссий по делам несовершеннолетних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</si>
  <si>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компенсации выпадающих доходов теплоснабжающих организаций 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</si>
  <si>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</si>
  <si>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</si>
  <si>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Софинансирование мероприятий по муниципальным программам по пожарной безопасности сельских территорий Благовещенского района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</si>
  <si>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</si>
  <si>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</t>
  </si>
  <si>
    <t>Иные межбюджетные трансферты бюджету муниципального района от бюджетов поселений</t>
  </si>
  <si>
    <t>Основное мероприятие «Развитие и модернизация систем водоснабжения»</t>
  </si>
  <si>
    <t>06 1 01 00000</t>
  </si>
  <si>
    <t>Замена изоляции существующих сетей с применением тепловодов в Ппу изоляции в с. Волково 84 м</t>
  </si>
  <si>
    <t>Замена сетей от теплового узла на территории школы вдоль забора по ул. Школьная, 50 с. Сергеевка, протяженностью 132 м</t>
  </si>
  <si>
    <t>Замена сетей тепло, -водоснабжения от котельной до разводки между домами в с. Сергеевка, протяженностью 83 м</t>
  </si>
  <si>
    <t xml:space="preserve">Замена котла Е-1/9 на КВМ-1,1Б в котельной с. Усть-Ивановка </t>
  </si>
  <si>
    <t xml:space="preserve">Замена сетевого насоса центробежного вертикального IRG 150*250. 18.5 кВт в котельной с. Волково </t>
  </si>
  <si>
    <t xml:space="preserve">Замена двух сетевых насосов К-10-65-200 в котельной с. Новотроицкое </t>
  </si>
  <si>
    <t xml:space="preserve">Замена твердотопливного котла Е1/9 на твердотопливный котел КВр-063 в котельной с. Гродеково </t>
  </si>
  <si>
    <t>06 1 02 40446</t>
  </si>
  <si>
    <t>06 1 02 40450</t>
  </si>
  <si>
    <t>06 1 02 40451</t>
  </si>
  <si>
    <t>06 1 02 40454</t>
  </si>
  <si>
    <t>Основное мероприятие «Развитие и модернизация систем водоотведения"</t>
  </si>
  <si>
    <t xml:space="preserve">Капитальный ремонт канализационных сетей от детского сада до септика а с. Михайловка, 60 м </t>
  </si>
  <si>
    <t>06 1 03 40465</t>
  </si>
  <si>
    <t>Основное мероприятие «Реализация комплекса мер по модернизации системы общего образования»</t>
  </si>
  <si>
    <t>Районный конкурс «Учитель года»</t>
  </si>
  <si>
    <t>Единовременная выплата, материальное стимулирование молодых педагогов</t>
  </si>
  <si>
    <t>Конкурс профессионального мастерства "Воспитатель года"</t>
  </si>
  <si>
    <t>03 1 05 00000</t>
  </si>
  <si>
    <t>03 1 05 40310</t>
  </si>
  <si>
    <t>03 1 05 40311</t>
  </si>
  <si>
    <t>03 1 05 40315</t>
  </si>
  <si>
    <t>03 1 05 40317</t>
  </si>
  <si>
    <t>Проведение мероприятий по антитеррористической безопасности учреждений образования</t>
  </si>
  <si>
    <t>03 2 10 40248</t>
  </si>
  <si>
    <t>Основное мероприятие "Подготовка и осуществление противопаводковых мероприятий для предупреждения чрезвычайных ситуаций и стихийных бедствий на территории населенных пунктов"</t>
  </si>
  <si>
    <t>06 1 02 40469</t>
  </si>
  <si>
    <t>06 1 02 40470</t>
  </si>
  <si>
    <t>06 1 02 40471</t>
  </si>
  <si>
    <t>Ежегодная педагогическая конференция по актуальным вопросам образования</t>
  </si>
  <si>
    <t>Муниципальная программа "Обеспечение безопасности населения Благовещенского района"</t>
  </si>
  <si>
    <t>Муниципальная программа "Противодействие злоупотреблению наркотическими средствами и их незаконному обороту"</t>
  </si>
  <si>
    <t>Муниципальная программа "Развитие водохозяйственного комплекса в Благовещенском районе на 2021-2027 годы"</t>
  </si>
  <si>
    <t>Муниципальная программа 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</si>
  <si>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Муниципальная программа  "Культура Благовещенского района"</t>
  </si>
  <si>
    <t>Муниципальная программа "Дополнительные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войне"</t>
  </si>
  <si>
    <t>Мероприятия по мобилизационной подготовке</t>
  </si>
  <si>
    <t>Модернизация систем общего образования</t>
  </si>
  <si>
    <t>Субсидии автономным учреждениям</t>
  </si>
  <si>
    <t>03 1 05 S0920</t>
  </si>
  <si>
    <t>03 2 09 S8570</t>
  </si>
  <si>
    <t>Реализация мероприятий по развитию и сохранению культуры в муниципальных образованиях Амурской области</t>
  </si>
  <si>
    <t>15 0 01 S7550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</si>
  <si>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</si>
  <si>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88 8 00 87340</t>
  </si>
  <si>
    <t>Обеспечение проведения выборов и референдумов</t>
  </si>
  <si>
    <t>Проведение выборов депутатов в Благовещенский районный Совет народных депутатов</t>
  </si>
  <si>
    <t>0107</t>
  </si>
  <si>
    <t>88 8 00 81080</t>
  </si>
  <si>
    <t>Уничтожение сырьевой базы конопли</t>
  </si>
  <si>
    <t>Прокладка сетей теплоснабжения от котельной до здания администрации, протяженностью 189 метров, в с. Новотроицкое</t>
  </si>
  <si>
    <t>Межбюджетные трансферты</t>
  </si>
  <si>
    <t>Установка модульной котельной в с. Новотроицкое</t>
  </si>
  <si>
    <t>Прокладка сетей теплоснабжения до ДК, 500 м. (с. Новотроицкое)</t>
  </si>
  <si>
    <t>Замена двух сетевых насосов К-10-65-200 в котельной с. Новотроицкое</t>
  </si>
  <si>
    <t>Замена котла № 1 КВм-1,1Б на котельной с. Сергеевка</t>
  </si>
  <si>
    <t>Замена изоляции сетей тепло, -водоснабжения в с. Сергеевка, протяженностью 1410,6 м.</t>
  </si>
  <si>
    <t>Установка расширительного бака в котельной, 15 м3 (с. Сергеевка)</t>
  </si>
  <si>
    <t>Замена твердотопливного котла Е1/9 на твердотопливный котел КВз-1,1 в котельной с. Гродеково</t>
  </si>
  <si>
    <t>Устройство площадки для хранения золы и шлака для котельной с. Гродеково</t>
  </si>
  <si>
    <t>Установка системы химводоподготовки</t>
  </si>
  <si>
    <t>06 1 02 40459</t>
  </si>
  <si>
    <t>Ремонт канализационных колодцев, 15 шт. в с. Михайловка</t>
  </si>
  <si>
    <t>Капитальный ремонт крыши водонапорной башни (с. Михайловка)</t>
  </si>
  <si>
    <t>Капитальный ремонт (замена) канализационной сети от дома № 26 по ул. Чумакова до дома № 41 по ул. 60 лет Октября, 75 метров. (с. Марково)</t>
  </si>
  <si>
    <t>Установка счетчиков учета расхода воды на водозаборные скважины № ВД-130, ВД-229 (с. Марково)</t>
  </si>
  <si>
    <t>Капитальный ремонт колодцев по ул. 60 лет Октября, 41, ул. Амурская, 38, ул. Чумакова, 18 (5 шт.) (с. Марково)</t>
  </si>
  <si>
    <t>Установка люков на колодцы для МКД по ул. 60 лет Октября, 19, 21, 23 в количестве 11 штук. (с. Марково)</t>
  </si>
  <si>
    <t>06 1 03 40466</t>
  </si>
  <si>
    <t>Основное мероприятие «Выравнивание бюджетной обеспеченности поселений»</t>
  </si>
  <si>
    <t>Софинансирование расходных обязательств по финансовому обеспечению отдельных полномочий</t>
  </si>
  <si>
    <t>16 0 06 41790</t>
  </si>
  <si>
    <t>06 1 02 40438</t>
  </si>
  <si>
    <t>06 1 02 40439</t>
  </si>
  <si>
    <t>06 1 02 40440</t>
  </si>
  <si>
    <t>06 1 02 40436</t>
  </si>
  <si>
    <t>06 1 02 40434</t>
  </si>
  <si>
    <t>06 1 02 40441</t>
  </si>
  <si>
    <t>06 1 02 40442</t>
  </si>
  <si>
    <t>06 1 03 40460</t>
  </si>
  <si>
    <t>06 1 03 40461</t>
  </si>
  <si>
    <t>06 1 03 40464</t>
  </si>
  <si>
    <t>06 1 03 40471</t>
  </si>
  <si>
    <t>06 1 03 40469</t>
  </si>
  <si>
    <t>Расходы на обустройство остановок для школьных маршрутов, а также освещения улично-дорожной сети населенных пунктов Амурской области</t>
  </si>
  <si>
    <t>07 0 01 S1270</t>
  </si>
  <si>
    <t>01 0 02 S7240</t>
  </si>
  <si>
    <t xml:space="preserve">Авторский надзор за проведением работ по техническому перевооружению котельной с. Марково </t>
  </si>
  <si>
    <t>06 1 02 40457</t>
  </si>
  <si>
    <t>06 1 02 40443</t>
  </si>
  <si>
    <t>Выполнение работ по монтажу внутреннего трубопровода в котельной с. Марково и усилению наружной стены здания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</si>
  <si>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</si>
  <si>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88 8 00 81060</t>
  </si>
  <si>
    <t>Текущее содержание автомобильных дорог общего пользования местного значения Благовещенского района</t>
  </si>
  <si>
    <t>07 0 02 41681</t>
  </si>
  <si>
    <t>Корректировка документов территориального планирования и градостроительного зонирования муниципального уровня</t>
  </si>
  <si>
    <t>Основное мероприятие «Совершенствование материально-технической базы для занятий физической культурой и спортом в поселениях района»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</si>
  <si>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</si>
  <si>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09 0 02 00000</t>
  </si>
  <si>
    <t>09 0 02 S7460</t>
  </si>
  <si>
    <t>Основное мероприятие «Безопасность образовательных учреждений»</t>
  </si>
  <si>
    <t>Обеспечение функционирования председателя контрольно-счетной палаты Благовещенского района</t>
  </si>
  <si>
    <t>Расходы на обеспечение функций  исполнительных органов местного самоуправления</t>
  </si>
  <si>
    <t>88 8 00 81050</t>
  </si>
  <si>
    <t>88 8 00 S7080</t>
  </si>
  <si>
    <t>Расходные обязательства, связанные  с разработкой проектной документации, авторским надзором,  строительным контролем при строительстве, реконструкции, капитальным ремонтом муниципального имущества</t>
  </si>
  <si>
    <t>03 1 05 27110</t>
  </si>
  <si>
    <t>Основное мероприятие «Развитие образования детей-инвалидов»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</si>
  <si>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</si>
  <si>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03 1 07 00000</t>
  </si>
  <si>
    <t>03 1 07 87820</t>
  </si>
  <si>
    <t>Иные межбюджетные трансферты</t>
  </si>
  <si>
    <t>88 8 00 81800</t>
  </si>
  <si>
    <t>Реализация мероприятий по восстановлению автомобильных дорог регионального или межмуниципального и местного значения при ликвидации последствий чрезвычайных ситуаций</t>
  </si>
  <si>
    <t>07 0 01 54790</t>
  </si>
  <si>
    <t>Резерв материально-технических ресурсов для ликвидации чрезвычайных ситуаций и аварий на объектах жилищно-коммунального хозяйства</t>
  </si>
  <si>
    <t>88 8 00 81790</t>
  </si>
  <si>
    <t>06 1 01 40461</t>
  </si>
  <si>
    <t>06 1 01 40471</t>
  </si>
  <si>
    <t xml:space="preserve">Капитальный ремонт зданий общеобразовательных организаций, поврежденных в результате чрезвычайной ситуации, вызванной прохождением комплекса неблагоприятных метеорологических явлений, связанных с выпадением обильных осадков на территории Амурской области в 2021 году </t>
  </si>
  <si>
    <t>03 1 08 58750</t>
  </si>
  <si>
    <t>Основное мероприятие «Резервный фонд администрации Благовещенского района»</t>
  </si>
  <si>
    <t>Организация защитных мероприятий от затопления территорий населенных пунктов, в том числе на укрепление дамб</t>
  </si>
  <si>
    <t>Финансирование расходов, связанных с материально-техническим обеспечением проведения выборов в представительный орган вновь образованных муниципальных образований</t>
  </si>
  <si>
    <t>88 8 00 80600</t>
  </si>
  <si>
    <t>Замена участка сети тепловодоснабжения в жб лотках по ул. Центральная, 12 (школа) с. Чигири</t>
  </si>
  <si>
    <t>06 1 02 40473</t>
  </si>
  <si>
    <t>Основное мероприятие «Софинансирование строительства и реконструкции объектов капитального строительства муниципальной собственности в сфере образования»</t>
  </si>
  <si>
    <t>Приобретение объектов недвижимого имущества в муниципальную собственность</t>
  </si>
  <si>
    <t>03 1 08 27120</t>
  </si>
  <si>
    <t>Основное мероприятие «Выявление и поддержка одаренных детей»</t>
  </si>
  <si>
    <t>Премирование школьников за особые успехи в учении</t>
  </si>
  <si>
    <t>03 1 06 00000</t>
  </si>
  <si>
    <t>03 1 06 40203</t>
  </si>
  <si>
    <t>Приложение № 4</t>
  </si>
  <si>
    <r>
      <t xml:space="preserve">от </t>
    </r>
    <r>
      <rPr>
        <u/>
        <sz val="8"/>
        <rFont val="Times New Roman"/>
        <family val="1"/>
        <charset val="204"/>
      </rPr>
      <t>05.08.2022</t>
    </r>
    <r>
      <rPr>
        <sz val="8"/>
        <rFont val="Times New Roman"/>
        <family val="1"/>
        <charset val="204"/>
      </rPr>
      <t xml:space="preserve"> №  </t>
    </r>
    <r>
      <rPr>
        <u/>
        <sz val="8"/>
        <rFont val="Times New Roman"/>
        <family val="1"/>
        <charset val="204"/>
      </rPr>
      <t>391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</si>
</sst>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9"/>
      <name val="Times New Roman"/>
      <family val="1"/>
      <charset val="204"/>
    </font>
    <font>
      <u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/>
    <xf numFmtId="0" fontId="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wrapText="1"/>
    </xf>
    <xf numFmtId="0" fontId="3" fillId="0" borderId="0" xfId="0" applyFont="1" applyFill="1"/>
    <xf numFmtId="0" fontId="0" fillId="0" borderId="0" xfId="0" applyFont="1" applyFill="1"/>
    <xf numFmtId="0" fontId="0" fillId="0" borderId="2" xfId="0" applyFont="1" applyFill="1" applyBorder="1" applyAlignment="1">
      <alignment horizontal="justify" vertical="center" wrapText="1"/>
    </xf>
    <xf numFmtId="0" fontId="0" fillId="0" borderId="2" xfId="0" applyFont="1" applyFill="1" applyBorder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11" fillId="0" borderId="1" xfId="0" applyFont="1" applyFill="1" applyBorder="1" applyAlignment="1">
      <alignment horizontal="justify" vertical="center" wrapText="1"/>
    </xf>
    <xf numFmtId="0" fontId="12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horizontal="justify" vertical="center" wrapText="1"/>
    </xf>
    <xf numFmtId="49" fontId="4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wrapText="1"/>
    </xf>
    <xf numFmtId="1" fontId="4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4" fillId="0" borderId="1" xfId="0" applyFont="1" applyFill="1" applyBorder="1" applyAlignment="1">
      <alignment horizontal="justify" vertical="center"/>
    </xf>
    <xf numFmtId="3" fontId="4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uzhinina\&#1076;&#1086;&#1082;&#1091;&#1084;&#1077;&#1085;&#1090;&#1099;\&#1044;&#1086;&#1082;&#1091;&#1084;&#1077;&#1085;&#1090;&#1099;\&#1044;&#1086;&#1082;&#1091;&#1084;&#1077;&#1085;&#1090;&#1099;%20&#1085;&#1072;%20D\2022%20&#1075;&#1086;&#1076;\&#1059;&#1090;&#1086;&#1095;&#1085;&#1077;&#1085;&#1080;&#1077;%202022\28.01.2022\+&#1055;&#1088;&#1080;&#1083;&#1086;&#1078;&#1077;&#1085;&#1080;&#1077;%20&#8470;%208%20%20&#1074;&#1077;&#1076;&#1086;&#1084;&#1089;&#1090;&#1074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 refreshError="1">
        <row r="572">
          <cell r="G572">
            <v>152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I822"/>
  <sheetViews>
    <sheetView tabSelected="1" view="pageBreakPreview" zoomScale="130" zoomScaleNormal="130" zoomScaleSheetLayoutView="130" workbookViewId="0">
      <selection activeCell="D14" sqref="D14"/>
    </sheetView>
  </sheetViews>
  <sheetFormatPr defaultRowHeight="12" x14ac:dyDescent="0.2"/>
  <cols>
    <col min="1" max="1" width="48.7109375" style="8" customWidth="1"/>
    <col min="2" max="2" width="6.7109375" style="4" customWidth="1"/>
    <col min="3" max="3" width="7.5703125" style="4" customWidth="1"/>
    <col min="4" max="4" width="13.28515625" style="4" customWidth="1"/>
    <col min="5" max="5" width="9.140625" style="41" customWidth="1"/>
    <col min="6" max="6" width="11.28515625" style="4" bestFit="1" customWidth="1"/>
    <col min="7" max="10" width="9.140625" style="4" customWidth="1"/>
    <col min="11" max="16384" width="9.140625" style="4"/>
  </cols>
  <sheetData>
    <row r="1" spans="1:6" ht="17.25" customHeight="1" x14ac:dyDescent="0.2">
      <c r="D1" s="44"/>
      <c r="E1" s="47" t="s">
        <v>635</v>
      </c>
      <c r="F1" s="47"/>
    </row>
    <row r="2" spans="1:6" ht="34.5" customHeight="1" x14ac:dyDescent="0.2">
      <c r="D2" s="9"/>
      <c r="E2" s="48" t="s">
        <v>335</v>
      </c>
      <c r="F2" s="48"/>
    </row>
    <row r="3" spans="1:6" ht="11.25" customHeight="1" x14ac:dyDescent="0.2">
      <c r="D3" s="10"/>
      <c r="E3" s="45" t="s">
        <v>636</v>
      </c>
      <c r="F3" s="45"/>
    </row>
    <row r="4" spans="1:6" ht="12" customHeight="1" x14ac:dyDescent="0.2">
      <c r="D4" s="45"/>
      <c r="E4" s="45"/>
      <c r="F4" s="45"/>
    </row>
    <row r="5" spans="1:6" ht="13.5" customHeight="1" x14ac:dyDescent="0.2">
      <c r="A5" s="11"/>
      <c r="B5" s="12"/>
      <c r="C5" s="12"/>
      <c r="D5" s="13"/>
      <c r="E5" s="14"/>
    </row>
    <row r="6" spans="1:6" ht="44.25" customHeight="1" x14ac:dyDescent="0.2">
      <c r="A6" s="46" t="s">
        <v>440</v>
      </c>
      <c r="B6" s="46"/>
      <c r="C6" s="46"/>
      <c r="D6" s="46"/>
      <c r="E6" s="46"/>
      <c r="F6" s="46"/>
    </row>
    <row r="7" spans="1:6" ht="11.25" customHeight="1" x14ac:dyDescent="0.2">
      <c r="A7" s="15"/>
      <c r="B7" s="16"/>
      <c r="C7" s="16"/>
      <c r="D7" s="17"/>
      <c r="E7" s="17"/>
      <c r="F7" s="18" t="s">
        <v>334</v>
      </c>
    </row>
    <row r="8" spans="1:6" ht="11.25" customHeight="1" x14ac:dyDescent="0.2">
      <c r="A8" s="1"/>
      <c r="B8" s="19" t="s">
        <v>333</v>
      </c>
      <c r="C8" s="19" t="s">
        <v>332</v>
      </c>
      <c r="D8" s="19" t="s">
        <v>331</v>
      </c>
      <c r="E8" s="2" t="s">
        <v>330</v>
      </c>
      <c r="F8" s="3" t="s">
        <v>441</v>
      </c>
    </row>
    <row r="9" spans="1:6" s="21" customFormat="1" ht="12.75" customHeight="1" x14ac:dyDescent="0.15">
      <c r="A9" s="20" t="s">
        <v>329</v>
      </c>
      <c r="B9" s="7" t="s">
        <v>281</v>
      </c>
      <c r="C9" s="7"/>
      <c r="D9" s="7"/>
      <c r="E9" s="7"/>
      <c r="F9" s="5">
        <f>F10+F15+F30+F70+F75+F109+F114+F98</f>
        <v>136633</v>
      </c>
    </row>
    <row r="10" spans="1:6" s="21" customFormat="1" ht="29.25" customHeight="1" x14ac:dyDescent="0.15">
      <c r="A10" s="20" t="s">
        <v>328</v>
      </c>
      <c r="B10" s="7" t="s">
        <v>281</v>
      </c>
      <c r="C10" s="7" t="s">
        <v>326</v>
      </c>
      <c r="D10" s="7"/>
      <c r="E10" s="7"/>
      <c r="F10" s="5">
        <f>F11</f>
        <v>2227</v>
      </c>
    </row>
    <row r="11" spans="1:6" s="21" customFormat="1" ht="12" customHeight="1" x14ac:dyDescent="0.15">
      <c r="A11" s="20" t="s">
        <v>44</v>
      </c>
      <c r="B11" s="7" t="s">
        <v>281</v>
      </c>
      <c r="C11" s="7" t="s">
        <v>326</v>
      </c>
      <c r="D11" s="7" t="s">
        <v>45</v>
      </c>
      <c r="E11" s="7"/>
      <c r="F11" s="5">
        <f>F12</f>
        <v>2227</v>
      </c>
    </row>
    <row r="12" spans="1:6" s="21" customFormat="1" ht="13.5" customHeight="1" x14ac:dyDescent="0.15">
      <c r="A12" s="6" t="s">
        <v>44</v>
      </c>
      <c r="B12" s="2" t="s">
        <v>281</v>
      </c>
      <c r="C12" s="2" t="s">
        <v>326</v>
      </c>
      <c r="D12" s="2" t="s">
        <v>43</v>
      </c>
      <c r="E12" s="2"/>
      <c r="F12" s="3">
        <f>F13</f>
        <v>2227</v>
      </c>
    </row>
    <row r="13" spans="1:6" s="21" customFormat="1" ht="24.75" customHeight="1" x14ac:dyDescent="0.15">
      <c r="A13" s="6" t="s">
        <v>327</v>
      </c>
      <c r="B13" s="2" t="s">
        <v>281</v>
      </c>
      <c r="C13" s="2" t="s">
        <v>326</v>
      </c>
      <c r="D13" s="2" t="s">
        <v>325</v>
      </c>
      <c r="E13" s="2"/>
      <c r="F13" s="3">
        <f>F14</f>
        <v>2227</v>
      </c>
    </row>
    <row r="14" spans="1:6" s="21" customFormat="1" ht="53.25" customHeight="1" x14ac:dyDescent="0.15">
      <c r="A14" s="6" t="s">
        <v>101</v>
      </c>
      <c r="B14" s="2" t="s">
        <v>281</v>
      </c>
      <c r="C14" s="2" t="s">
        <v>326</v>
      </c>
      <c r="D14" s="2" t="s">
        <v>325</v>
      </c>
      <c r="E14" s="2" t="s">
        <v>100</v>
      </c>
      <c r="F14" s="3">
        <v>2227</v>
      </c>
    </row>
    <row r="15" spans="1:6" ht="39" customHeight="1" x14ac:dyDescent="0.2">
      <c r="A15" s="20" t="s">
        <v>324</v>
      </c>
      <c r="B15" s="7" t="s">
        <v>281</v>
      </c>
      <c r="C15" s="7" t="s">
        <v>318</v>
      </c>
      <c r="D15" s="7"/>
      <c r="E15" s="7"/>
      <c r="F15" s="5">
        <f>F16</f>
        <v>5135</v>
      </c>
    </row>
    <row r="16" spans="1:6" s="21" customFormat="1" ht="12" customHeight="1" x14ac:dyDescent="0.15">
      <c r="A16" s="20" t="s">
        <v>44</v>
      </c>
      <c r="B16" s="7" t="s">
        <v>281</v>
      </c>
      <c r="C16" s="7" t="s">
        <v>318</v>
      </c>
      <c r="D16" s="7" t="s">
        <v>45</v>
      </c>
      <c r="E16" s="7"/>
      <c r="F16" s="5">
        <f>F17</f>
        <v>5135</v>
      </c>
    </row>
    <row r="17" spans="1:6" ht="13.5" customHeight="1" x14ac:dyDescent="0.2">
      <c r="A17" s="6" t="s">
        <v>44</v>
      </c>
      <c r="B17" s="2" t="s">
        <v>281</v>
      </c>
      <c r="C17" s="2" t="s">
        <v>318</v>
      </c>
      <c r="D17" s="2" t="s">
        <v>43</v>
      </c>
      <c r="E17" s="2"/>
      <c r="F17" s="3">
        <f>F18+F22+F24+F27</f>
        <v>5135</v>
      </c>
    </row>
    <row r="18" spans="1:6" ht="24" x14ac:dyDescent="0.2">
      <c r="A18" s="6" t="s">
        <v>125</v>
      </c>
      <c r="B18" s="2" t="s">
        <v>281</v>
      </c>
      <c r="C18" s="2" t="s">
        <v>318</v>
      </c>
      <c r="D18" s="2" t="s">
        <v>137</v>
      </c>
      <c r="E18" s="2"/>
      <c r="F18" s="3">
        <f>F19+F20+F21</f>
        <v>2402</v>
      </c>
    </row>
    <row r="19" spans="1:6" ht="52.5" customHeight="1" x14ac:dyDescent="0.2">
      <c r="A19" s="6" t="s">
        <v>101</v>
      </c>
      <c r="B19" s="2" t="s">
        <v>281</v>
      </c>
      <c r="C19" s="2" t="s">
        <v>318</v>
      </c>
      <c r="D19" s="2" t="s">
        <v>137</v>
      </c>
      <c r="E19" s="2" t="s">
        <v>100</v>
      </c>
      <c r="F19" s="3">
        <f>2958+1439-2152</f>
        <v>2245</v>
      </c>
    </row>
    <row r="20" spans="1:6" ht="24" x14ac:dyDescent="0.2">
      <c r="A20" s="6" t="s">
        <v>27</v>
      </c>
      <c r="B20" s="2" t="s">
        <v>281</v>
      </c>
      <c r="C20" s="2" t="s">
        <v>318</v>
      </c>
      <c r="D20" s="2" t="s">
        <v>137</v>
      </c>
      <c r="E20" s="2" t="s">
        <v>23</v>
      </c>
      <c r="F20" s="3">
        <f>146+5+6</f>
        <v>157</v>
      </c>
    </row>
    <row r="21" spans="1:6" hidden="1" x14ac:dyDescent="0.2">
      <c r="A21" s="6" t="s">
        <v>138</v>
      </c>
      <c r="B21" s="2" t="s">
        <v>281</v>
      </c>
      <c r="C21" s="2" t="s">
        <v>318</v>
      </c>
      <c r="D21" s="2" t="s">
        <v>137</v>
      </c>
      <c r="E21" s="2" t="s">
        <v>136</v>
      </c>
      <c r="F21" s="3">
        <v>0</v>
      </c>
    </row>
    <row r="22" spans="1:6" ht="24" x14ac:dyDescent="0.2">
      <c r="A22" s="6" t="s">
        <v>323</v>
      </c>
      <c r="B22" s="2" t="s">
        <v>281</v>
      </c>
      <c r="C22" s="2" t="s">
        <v>318</v>
      </c>
      <c r="D22" s="2" t="s">
        <v>322</v>
      </c>
      <c r="E22" s="2"/>
      <c r="F22" s="3">
        <f>F23</f>
        <v>2045</v>
      </c>
    </row>
    <row r="23" spans="1:6" ht="52.5" customHeight="1" x14ac:dyDescent="0.2">
      <c r="A23" s="6" t="s">
        <v>101</v>
      </c>
      <c r="B23" s="2" t="s">
        <v>281</v>
      </c>
      <c r="C23" s="2" t="s">
        <v>318</v>
      </c>
      <c r="D23" s="2" t="s">
        <v>322</v>
      </c>
      <c r="E23" s="2" t="s">
        <v>100</v>
      </c>
      <c r="F23" s="3">
        <v>2045</v>
      </c>
    </row>
    <row r="24" spans="1:6" ht="24.75" customHeight="1" x14ac:dyDescent="0.2">
      <c r="A24" s="6" t="s">
        <v>321</v>
      </c>
      <c r="B24" s="2" t="s">
        <v>281</v>
      </c>
      <c r="C24" s="2" t="s">
        <v>318</v>
      </c>
      <c r="D24" s="2" t="s">
        <v>320</v>
      </c>
      <c r="E24" s="2"/>
      <c r="F24" s="3">
        <f>F25+F26</f>
        <v>598</v>
      </c>
    </row>
    <row r="25" spans="1:6" ht="51.75" customHeight="1" x14ac:dyDescent="0.2">
      <c r="A25" s="6" t="s">
        <v>101</v>
      </c>
      <c r="B25" s="2" t="s">
        <v>281</v>
      </c>
      <c r="C25" s="2" t="s">
        <v>318</v>
      </c>
      <c r="D25" s="2" t="s">
        <v>320</v>
      </c>
      <c r="E25" s="2" t="s">
        <v>100</v>
      </c>
      <c r="F25" s="3">
        <f>603-5</f>
        <v>598</v>
      </c>
    </row>
    <row r="26" spans="1:6" ht="28.5" hidden="1" customHeight="1" x14ac:dyDescent="0.2">
      <c r="A26" s="6" t="s">
        <v>27</v>
      </c>
      <c r="B26" s="2" t="s">
        <v>281</v>
      </c>
      <c r="C26" s="2" t="s">
        <v>318</v>
      </c>
      <c r="D26" s="2" t="s">
        <v>320</v>
      </c>
      <c r="E26" s="2" t="s">
        <v>23</v>
      </c>
      <c r="F26" s="3"/>
    </row>
    <row r="27" spans="1:6" ht="24" x14ac:dyDescent="0.2">
      <c r="A27" s="6" t="s">
        <v>498</v>
      </c>
      <c r="B27" s="2" t="s">
        <v>281</v>
      </c>
      <c r="C27" s="2" t="s">
        <v>318</v>
      </c>
      <c r="D27" s="2" t="s">
        <v>107</v>
      </c>
      <c r="E27" s="2"/>
      <c r="F27" s="3">
        <f>F28</f>
        <v>90</v>
      </c>
    </row>
    <row r="28" spans="1:6" ht="63.75" customHeight="1" x14ac:dyDescent="0.2">
      <c r="A28" s="6" t="s">
        <v>319</v>
      </c>
      <c r="B28" s="2" t="s">
        <v>281</v>
      </c>
      <c r="C28" s="2" t="s">
        <v>318</v>
      </c>
      <c r="D28" s="2" t="s">
        <v>317</v>
      </c>
      <c r="E28" s="2"/>
      <c r="F28" s="3">
        <f>F29</f>
        <v>90</v>
      </c>
    </row>
    <row r="29" spans="1:6" ht="51.75" customHeight="1" x14ac:dyDescent="0.2">
      <c r="A29" s="6" t="s">
        <v>101</v>
      </c>
      <c r="B29" s="2" t="s">
        <v>281</v>
      </c>
      <c r="C29" s="2" t="s">
        <v>318</v>
      </c>
      <c r="D29" s="2" t="s">
        <v>317</v>
      </c>
      <c r="E29" s="2" t="s">
        <v>100</v>
      </c>
      <c r="F29" s="3">
        <f>786-696</f>
        <v>90</v>
      </c>
    </row>
    <row r="30" spans="1:6" ht="42.75" customHeight="1" x14ac:dyDescent="0.2">
      <c r="A30" s="20" t="s">
        <v>316</v>
      </c>
      <c r="B30" s="7" t="s">
        <v>281</v>
      </c>
      <c r="C30" s="7" t="s">
        <v>302</v>
      </c>
      <c r="D30" s="7"/>
      <c r="E30" s="7"/>
      <c r="F30" s="5">
        <f>F31+F60+F66</f>
        <v>52847</v>
      </c>
    </row>
    <row r="31" spans="1:6" ht="14.25" customHeight="1" x14ac:dyDescent="0.2">
      <c r="A31" s="20" t="s">
        <v>44</v>
      </c>
      <c r="B31" s="7" t="s">
        <v>281</v>
      </c>
      <c r="C31" s="7" t="s">
        <v>302</v>
      </c>
      <c r="D31" s="7" t="s">
        <v>45</v>
      </c>
      <c r="E31" s="7"/>
      <c r="F31" s="5">
        <f>F32</f>
        <v>51840</v>
      </c>
    </row>
    <row r="32" spans="1:6" ht="12.75" customHeight="1" x14ac:dyDescent="0.2">
      <c r="A32" s="6" t="s">
        <v>44</v>
      </c>
      <c r="B32" s="2" t="s">
        <v>281</v>
      </c>
      <c r="C32" s="2" t="s">
        <v>302</v>
      </c>
      <c r="D32" s="2" t="s">
        <v>43</v>
      </c>
      <c r="E32" s="2"/>
      <c r="F32" s="3">
        <f>F33+F38+F43</f>
        <v>51840</v>
      </c>
    </row>
    <row r="33" spans="1:6" ht="24" customHeight="1" x14ac:dyDescent="0.2">
      <c r="A33" s="6" t="s">
        <v>125</v>
      </c>
      <c r="B33" s="2" t="s">
        <v>281</v>
      </c>
      <c r="C33" s="2" t="s">
        <v>302</v>
      </c>
      <c r="D33" s="2" t="s">
        <v>137</v>
      </c>
      <c r="E33" s="2"/>
      <c r="F33" s="3">
        <f>F34+F35+F37</f>
        <v>44440</v>
      </c>
    </row>
    <row r="34" spans="1:6" ht="51.75" customHeight="1" x14ac:dyDescent="0.2">
      <c r="A34" s="6" t="s">
        <v>101</v>
      </c>
      <c r="B34" s="2" t="s">
        <v>281</v>
      </c>
      <c r="C34" s="2" t="s">
        <v>302</v>
      </c>
      <c r="D34" s="2" t="s">
        <v>137</v>
      </c>
      <c r="E34" s="2" t="s">
        <v>100</v>
      </c>
      <c r="F34" s="3">
        <v>43603</v>
      </c>
    </row>
    <row r="35" spans="1:6" ht="25.5" customHeight="1" x14ac:dyDescent="0.2">
      <c r="A35" s="6" t="s">
        <v>27</v>
      </c>
      <c r="B35" s="2" t="s">
        <v>281</v>
      </c>
      <c r="C35" s="2" t="s">
        <v>302</v>
      </c>
      <c r="D35" s="2" t="s">
        <v>137</v>
      </c>
      <c r="E35" s="2" t="s">
        <v>23</v>
      </c>
      <c r="F35" s="3">
        <f>408+150+3+65</f>
        <v>626</v>
      </c>
    </row>
    <row r="36" spans="1:6" hidden="1" x14ac:dyDescent="0.2">
      <c r="A36" s="6" t="s">
        <v>50</v>
      </c>
      <c r="B36" s="2" t="s">
        <v>281</v>
      </c>
      <c r="C36" s="2" t="s">
        <v>302</v>
      </c>
      <c r="D36" s="2" t="s">
        <v>137</v>
      </c>
      <c r="E36" s="2" t="s">
        <v>47</v>
      </c>
      <c r="F36" s="3"/>
    </row>
    <row r="37" spans="1:6" ht="12" customHeight="1" x14ac:dyDescent="0.2">
      <c r="A37" s="6" t="s">
        <v>138</v>
      </c>
      <c r="B37" s="2" t="s">
        <v>281</v>
      </c>
      <c r="C37" s="2" t="s">
        <v>302</v>
      </c>
      <c r="D37" s="2" t="s">
        <v>137</v>
      </c>
      <c r="E37" s="2" t="s">
        <v>136</v>
      </c>
      <c r="F37" s="3">
        <f>178+23+10</f>
        <v>211</v>
      </c>
    </row>
    <row r="38" spans="1:6" ht="24" x14ac:dyDescent="0.2">
      <c r="A38" s="6" t="s">
        <v>498</v>
      </c>
      <c r="B38" s="2" t="s">
        <v>281</v>
      </c>
      <c r="C38" s="2" t="s">
        <v>302</v>
      </c>
      <c r="D38" s="2" t="s">
        <v>107</v>
      </c>
      <c r="E38" s="2"/>
      <c r="F38" s="3">
        <f>F39+F41</f>
        <v>4237</v>
      </c>
    </row>
    <row r="39" spans="1:6" ht="50.25" customHeight="1" x14ac:dyDescent="0.2">
      <c r="A39" s="6" t="s">
        <v>315</v>
      </c>
      <c r="B39" s="2" t="s">
        <v>281</v>
      </c>
      <c r="C39" s="2" t="s">
        <v>302</v>
      </c>
      <c r="D39" s="2" t="s">
        <v>314</v>
      </c>
      <c r="E39" s="2"/>
      <c r="F39" s="3">
        <f>F40</f>
        <v>3451</v>
      </c>
    </row>
    <row r="40" spans="1:6" ht="49.5" customHeight="1" x14ac:dyDescent="0.2">
      <c r="A40" s="6" t="s">
        <v>101</v>
      </c>
      <c r="B40" s="2" t="s">
        <v>281</v>
      </c>
      <c r="C40" s="2" t="s">
        <v>302</v>
      </c>
      <c r="D40" s="2" t="s">
        <v>314</v>
      </c>
      <c r="E40" s="2" t="s">
        <v>100</v>
      </c>
      <c r="F40" s="3">
        <v>3451</v>
      </c>
    </row>
    <row r="41" spans="1:6" ht="52.5" customHeight="1" x14ac:dyDescent="0.2">
      <c r="A41" s="6" t="s">
        <v>313</v>
      </c>
      <c r="B41" s="2" t="s">
        <v>281</v>
      </c>
      <c r="C41" s="2" t="s">
        <v>302</v>
      </c>
      <c r="D41" s="2" t="s">
        <v>312</v>
      </c>
      <c r="E41" s="2"/>
      <c r="F41" s="3">
        <f>F42</f>
        <v>786</v>
      </c>
    </row>
    <row r="42" spans="1:6" ht="50.25" customHeight="1" x14ac:dyDescent="0.2">
      <c r="A42" s="6" t="s">
        <v>101</v>
      </c>
      <c r="B42" s="2" t="s">
        <v>281</v>
      </c>
      <c r="C42" s="2" t="s">
        <v>302</v>
      </c>
      <c r="D42" s="2" t="s">
        <v>312</v>
      </c>
      <c r="E42" s="2" t="s">
        <v>100</v>
      </c>
      <c r="F42" s="3">
        <v>786</v>
      </c>
    </row>
    <row r="43" spans="1:6" ht="38.25" customHeight="1" x14ac:dyDescent="0.2">
      <c r="A43" s="6" t="s">
        <v>311</v>
      </c>
      <c r="B43" s="2" t="s">
        <v>281</v>
      </c>
      <c r="C43" s="2" t="s">
        <v>302</v>
      </c>
      <c r="D43" s="2" t="s">
        <v>310</v>
      </c>
      <c r="E43" s="2"/>
      <c r="F43" s="3">
        <f>F44+F49+F52+F55+F58+F46</f>
        <v>3163</v>
      </c>
    </row>
    <row r="44" spans="1:6" ht="41.25" customHeight="1" x14ac:dyDescent="0.2">
      <c r="A44" s="6" t="s">
        <v>492</v>
      </c>
      <c r="B44" s="2" t="s">
        <v>281</v>
      </c>
      <c r="C44" s="2" t="s">
        <v>302</v>
      </c>
      <c r="D44" s="2" t="s">
        <v>209</v>
      </c>
      <c r="E44" s="2"/>
      <c r="F44" s="3">
        <f>F45</f>
        <v>45</v>
      </c>
    </row>
    <row r="45" spans="1:6" ht="24" x14ac:dyDescent="0.2">
      <c r="A45" s="6" t="s">
        <v>27</v>
      </c>
      <c r="B45" s="2" t="s">
        <v>281</v>
      </c>
      <c r="C45" s="2" t="s">
        <v>302</v>
      </c>
      <c r="D45" s="2" t="s">
        <v>209</v>
      </c>
      <c r="E45" s="2" t="s">
        <v>23</v>
      </c>
      <c r="F45" s="3">
        <v>45</v>
      </c>
    </row>
    <row r="46" spans="1:6" ht="60" x14ac:dyDescent="0.2">
      <c r="A46" s="1" t="s">
        <v>544</v>
      </c>
      <c r="B46" s="2" t="s">
        <v>281</v>
      </c>
      <c r="C46" s="2" t="s">
        <v>302</v>
      </c>
      <c r="D46" s="2" t="s">
        <v>545</v>
      </c>
      <c r="E46" s="2"/>
      <c r="F46" s="3">
        <f>F47+F48</f>
        <v>597</v>
      </c>
    </row>
    <row r="47" spans="1:6" ht="48" x14ac:dyDescent="0.2">
      <c r="A47" s="22" t="s">
        <v>101</v>
      </c>
      <c r="B47" s="2" t="s">
        <v>281</v>
      </c>
      <c r="C47" s="2" t="s">
        <v>302</v>
      </c>
      <c r="D47" s="2" t="s">
        <v>545</v>
      </c>
      <c r="E47" s="2" t="s">
        <v>100</v>
      </c>
      <c r="F47" s="3">
        <f>597-144</f>
        <v>453</v>
      </c>
    </row>
    <row r="48" spans="1:6" ht="24" x14ac:dyDescent="0.2">
      <c r="A48" s="1" t="s">
        <v>27</v>
      </c>
      <c r="B48" s="2" t="s">
        <v>281</v>
      </c>
      <c r="C48" s="2" t="s">
        <v>302</v>
      </c>
      <c r="D48" s="2" t="s">
        <v>545</v>
      </c>
      <c r="E48" s="2" t="s">
        <v>23</v>
      </c>
      <c r="F48" s="3">
        <v>144</v>
      </c>
    </row>
    <row r="49" spans="1:6" ht="36" x14ac:dyDescent="0.2">
      <c r="A49" s="6" t="s">
        <v>309</v>
      </c>
      <c r="B49" s="2" t="s">
        <v>281</v>
      </c>
      <c r="C49" s="2" t="s">
        <v>302</v>
      </c>
      <c r="D49" s="2" t="s">
        <v>308</v>
      </c>
      <c r="E49" s="2"/>
      <c r="F49" s="3">
        <f>F50+F51</f>
        <v>747</v>
      </c>
    </row>
    <row r="50" spans="1:6" ht="51" customHeight="1" x14ac:dyDescent="0.2">
      <c r="A50" s="6" t="s">
        <v>101</v>
      </c>
      <c r="B50" s="2" t="s">
        <v>281</v>
      </c>
      <c r="C50" s="2" t="s">
        <v>302</v>
      </c>
      <c r="D50" s="2" t="s">
        <v>308</v>
      </c>
      <c r="E50" s="2" t="s">
        <v>100</v>
      </c>
      <c r="F50" s="3">
        <f>719-29</f>
        <v>690</v>
      </c>
    </row>
    <row r="51" spans="1:6" ht="26.25" customHeight="1" x14ac:dyDescent="0.2">
      <c r="A51" s="6" t="s">
        <v>27</v>
      </c>
      <c r="B51" s="2" t="s">
        <v>281</v>
      </c>
      <c r="C51" s="2" t="s">
        <v>302</v>
      </c>
      <c r="D51" s="2" t="s">
        <v>308</v>
      </c>
      <c r="E51" s="2" t="s">
        <v>23</v>
      </c>
      <c r="F51" s="3">
        <f>28+29</f>
        <v>57</v>
      </c>
    </row>
    <row r="52" spans="1:6" ht="78" customHeight="1" x14ac:dyDescent="0.2">
      <c r="A52" s="6" t="s">
        <v>307</v>
      </c>
      <c r="B52" s="2" t="s">
        <v>281</v>
      </c>
      <c r="C52" s="2" t="s">
        <v>302</v>
      </c>
      <c r="D52" s="2" t="s">
        <v>306</v>
      </c>
      <c r="E52" s="2"/>
      <c r="F52" s="3">
        <f>F53+F54</f>
        <v>631</v>
      </c>
    </row>
    <row r="53" spans="1:6" ht="48" x14ac:dyDescent="0.2">
      <c r="A53" s="6" t="s">
        <v>101</v>
      </c>
      <c r="B53" s="2" t="s">
        <v>281</v>
      </c>
      <c r="C53" s="2" t="s">
        <v>302</v>
      </c>
      <c r="D53" s="2" t="s">
        <v>306</v>
      </c>
      <c r="E53" s="2" t="s">
        <v>100</v>
      </c>
      <c r="F53" s="3">
        <v>586</v>
      </c>
    </row>
    <row r="54" spans="1:6" ht="24" customHeight="1" x14ac:dyDescent="0.2">
      <c r="A54" s="6" t="s">
        <v>27</v>
      </c>
      <c r="B54" s="2" t="s">
        <v>281</v>
      </c>
      <c r="C54" s="2" t="s">
        <v>302</v>
      </c>
      <c r="D54" s="2" t="s">
        <v>306</v>
      </c>
      <c r="E54" s="2" t="s">
        <v>23</v>
      </c>
      <c r="F54" s="3">
        <v>45</v>
      </c>
    </row>
    <row r="55" spans="1:6" ht="39" customHeight="1" x14ac:dyDescent="0.2">
      <c r="A55" s="6" t="s">
        <v>493</v>
      </c>
      <c r="B55" s="2" t="s">
        <v>281</v>
      </c>
      <c r="C55" s="2" t="s">
        <v>302</v>
      </c>
      <c r="D55" s="2" t="s">
        <v>305</v>
      </c>
      <c r="E55" s="2"/>
      <c r="F55" s="3">
        <f>F56+F57</f>
        <v>1094</v>
      </c>
    </row>
    <row r="56" spans="1:6" ht="48" x14ac:dyDescent="0.2">
      <c r="A56" s="6" t="s">
        <v>101</v>
      </c>
      <c r="B56" s="2" t="s">
        <v>281</v>
      </c>
      <c r="C56" s="2" t="s">
        <v>302</v>
      </c>
      <c r="D56" s="2" t="s">
        <v>305</v>
      </c>
      <c r="E56" s="2" t="s">
        <v>100</v>
      </c>
      <c r="F56" s="3">
        <f>808+22-144</f>
        <v>686</v>
      </c>
    </row>
    <row r="57" spans="1:6" ht="25.5" customHeight="1" x14ac:dyDescent="0.2">
      <c r="A57" s="6" t="s">
        <v>27</v>
      </c>
      <c r="B57" s="2" t="s">
        <v>281</v>
      </c>
      <c r="C57" s="2" t="s">
        <v>302</v>
      </c>
      <c r="D57" s="2" t="s">
        <v>305</v>
      </c>
      <c r="E57" s="2" t="s">
        <v>23</v>
      </c>
      <c r="F57" s="3">
        <f>50+214+144</f>
        <v>408</v>
      </c>
    </row>
    <row r="58" spans="1:6" ht="52.5" customHeight="1" x14ac:dyDescent="0.2">
      <c r="A58" s="6" t="s">
        <v>338</v>
      </c>
      <c r="B58" s="2" t="s">
        <v>281</v>
      </c>
      <c r="C58" s="2" t="s">
        <v>302</v>
      </c>
      <c r="D58" s="2" t="s">
        <v>304</v>
      </c>
      <c r="E58" s="2"/>
      <c r="F58" s="3">
        <f>F59</f>
        <v>49</v>
      </c>
    </row>
    <row r="59" spans="1:6" ht="25.5" customHeight="1" x14ac:dyDescent="0.2">
      <c r="A59" s="6" t="s">
        <v>27</v>
      </c>
      <c r="B59" s="2" t="s">
        <v>281</v>
      </c>
      <c r="C59" s="2" t="s">
        <v>302</v>
      </c>
      <c r="D59" s="2" t="s">
        <v>304</v>
      </c>
      <c r="E59" s="2" t="s">
        <v>23</v>
      </c>
      <c r="F59" s="3">
        <f>83-31-3</f>
        <v>49</v>
      </c>
    </row>
    <row r="60" spans="1:6" ht="25.5" customHeight="1" x14ac:dyDescent="0.2">
      <c r="A60" s="20" t="s">
        <v>66</v>
      </c>
      <c r="B60" s="7" t="s">
        <v>281</v>
      </c>
      <c r="C60" s="7" t="s">
        <v>302</v>
      </c>
      <c r="D60" s="7" t="s">
        <v>65</v>
      </c>
      <c r="E60" s="7"/>
      <c r="F60" s="5">
        <f>F61</f>
        <v>631</v>
      </c>
    </row>
    <row r="61" spans="1:6" ht="12.75" customHeight="1" x14ac:dyDescent="0.2">
      <c r="A61" s="6" t="s">
        <v>59</v>
      </c>
      <c r="B61" s="2" t="s">
        <v>281</v>
      </c>
      <c r="C61" s="2" t="s">
        <v>302</v>
      </c>
      <c r="D61" s="2" t="s">
        <v>58</v>
      </c>
      <c r="E61" s="2"/>
      <c r="F61" s="3">
        <f>F62</f>
        <v>631</v>
      </c>
    </row>
    <row r="62" spans="1:6" ht="25.5" customHeight="1" x14ac:dyDescent="0.2">
      <c r="A62" s="23" t="s">
        <v>474</v>
      </c>
      <c r="B62" s="2" t="s">
        <v>281</v>
      </c>
      <c r="C62" s="2" t="s">
        <v>302</v>
      </c>
      <c r="D62" s="2" t="s">
        <v>303</v>
      </c>
      <c r="E62" s="2"/>
      <c r="F62" s="3">
        <f>F63</f>
        <v>631</v>
      </c>
    </row>
    <row r="63" spans="1:6" ht="51.75" customHeight="1" x14ac:dyDescent="0.2">
      <c r="A63" s="6" t="s">
        <v>491</v>
      </c>
      <c r="B63" s="2" t="s">
        <v>281</v>
      </c>
      <c r="C63" s="2" t="s">
        <v>302</v>
      </c>
      <c r="D63" s="2" t="s">
        <v>301</v>
      </c>
      <c r="E63" s="2"/>
      <c r="F63" s="3">
        <f>F64+F65</f>
        <v>631</v>
      </c>
    </row>
    <row r="64" spans="1:6" ht="51" customHeight="1" x14ac:dyDescent="0.2">
      <c r="A64" s="6" t="s">
        <v>101</v>
      </c>
      <c r="B64" s="2" t="s">
        <v>281</v>
      </c>
      <c r="C64" s="2" t="s">
        <v>302</v>
      </c>
      <c r="D64" s="2" t="s">
        <v>301</v>
      </c>
      <c r="E64" s="2" t="s">
        <v>100</v>
      </c>
      <c r="F64" s="3">
        <v>586</v>
      </c>
    </row>
    <row r="65" spans="1:6" ht="25.5" customHeight="1" x14ac:dyDescent="0.2">
      <c r="A65" s="6" t="s">
        <v>27</v>
      </c>
      <c r="B65" s="2" t="s">
        <v>281</v>
      </c>
      <c r="C65" s="2" t="s">
        <v>302</v>
      </c>
      <c r="D65" s="2" t="s">
        <v>301</v>
      </c>
      <c r="E65" s="2" t="s">
        <v>23</v>
      </c>
      <c r="F65" s="3">
        <v>45</v>
      </c>
    </row>
    <row r="66" spans="1:6" ht="36.75" customHeight="1" x14ac:dyDescent="0.2">
      <c r="A66" s="24" t="s">
        <v>11</v>
      </c>
      <c r="B66" s="7" t="s">
        <v>281</v>
      </c>
      <c r="C66" s="7" t="s">
        <v>302</v>
      </c>
      <c r="D66" s="7" t="s">
        <v>10</v>
      </c>
      <c r="E66" s="7"/>
      <c r="F66" s="5">
        <f t="shared" ref="F66:F67" si="0">F67</f>
        <v>376</v>
      </c>
    </row>
    <row r="67" spans="1:6" ht="25.5" customHeight="1" x14ac:dyDescent="0.2">
      <c r="A67" s="1" t="s">
        <v>570</v>
      </c>
      <c r="B67" s="2" t="s">
        <v>281</v>
      </c>
      <c r="C67" s="2" t="s">
        <v>302</v>
      </c>
      <c r="D67" s="2" t="s">
        <v>9</v>
      </c>
      <c r="E67" s="2"/>
      <c r="F67" s="3">
        <f t="shared" si="0"/>
        <v>376</v>
      </c>
    </row>
    <row r="68" spans="1:6" ht="25.5" customHeight="1" x14ac:dyDescent="0.2">
      <c r="A68" s="42" t="s">
        <v>571</v>
      </c>
      <c r="B68" s="2" t="s">
        <v>281</v>
      </c>
      <c r="C68" s="2" t="s">
        <v>302</v>
      </c>
      <c r="D68" s="2" t="s">
        <v>572</v>
      </c>
      <c r="E68" s="2"/>
      <c r="F68" s="3">
        <f>F69</f>
        <v>376</v>
      </c>
    </row>
    <row r="69" spans="1:6" ht="20.25" customHeight="1" x14ac:dyDescent="0.2">
      <c r="A69" s="1" t="s">
        <v>612</v>
      </c>
      <c r="B69" s="2" t="s">
        <v>281</v>
      </c>
      <c r="C69" s="2" t="s">
        <v>302</v>
      </c>
      <c r="D69" s="2" t="s">
        <v>572</v>
      </c>
      <c r="E69" s="2" t="s">
        <v>1</v>
      </c>
      <c r="F69" s="3">
        <f>152+224</f>
        <v>376</v>
      </c>
    </row>
    <row r="70" spans="1:6" ht="14.25" customHeight="1" x14ac:dyDescent="0.2">
      <c r="A70" s="20" t="s">
        <v>300</v>
      </c>
      <c r="B70" s="7" t="s">
        <v>281</v>
      </c>
      <c r="C70" s="7" t="s">
        <v>299</v>
      </c>
      <c r="D70" s="7"/>
      <c r="E70" s="7"/>
      <c r="F70" s="5">
        <f>F71</f>
        <v>282</v>
      </c>
    </row>
    <row r="71" spans="1:6" ht="14.25" customHeight="1" x14ac:dyDescent="0.2">
      <c r="A71" s="20" t="s">
        <v>44</v>
      </c>
      <c r="B71" s="7" t="s">
        <v>281</v>
      </c>
      <c r="C71" s="7" t="s">
        <v>299</v>
      </c>
      <c r="D71" s="7" t="s">
        <v>45</v>
      </c>
      <c r="E71" s="7"/>
      <c r="F71" s="5">
        <f>F72</f>
        <v>282</v>
      </c>
    </row>
    <row r="72" spans="1:6" ht="14.25" customHeight="1" x14ac:dyDescent="0.2">
      <c r="A72" s="6" t="s">
        <v>44</v>
      </c>
      <c r="B72" s="2" t="s">
        <v>281</v>
      </c>
      <c r="C72" s="2" t="s">
        <v>299</v>
      </c>
      <c r="D72" s="2" t="s">
        <v>43</v>
      </c>
      <c r="E72" s="2"/>
      <c r="F72" s="3">
        <f>F73</f>
        <v>282</v>
      </c>
    </row>
    <row r="73" spans="1:6" ht="50.25" customHeight="1" x14ac:dyDescent="0.2">
      <c r="A73" s="25" t="s">
        <v>494</v>
      </c>
      <c r="B73" s="2" t="s">
        <v>281</v>
      </c>
      <c r="C73" s="2" t="s">
        <v>299</v>
      </c>
      <c r="D73" s="2" t="s">
        <v>298</v>
      </c>
      <c r="E73" s="2"/>
      <c r="F73" s="3">
        <f>F74</f>
        <v>282</v>
      </c>
    </row>
    <row r="74" spans="1:6" ht="26.25" customHeight="1" x14ac:dyDescent="0.2">
      <c r="A74" s="6" t="s">
        <v>27</v>
      </c>
      <c r="B74" s="2" t="s">
        <v>281</v>
      </c>
      <c r="C74" s="2" t="s">
        <v>299</v>
      </c>
      <c r="D74" s="2" t="s">
        <v>298</v>
      </c>
      <c r="E74" s="2" t="s">
        <v>23</v>
      </c>
      <c r="F74" s="3">
        <f>184+98</f>
        <v>282</v>
      </c>
    </row>
    <row r="75" spans="1:6" ht="37.5" customHeight="1" x14ac:dyDescent="0.2">
      <c r="A75" s="20" t="s">
        <v>297</v>
      </c>
      <c r="B75" s="7" t="s">
        <v>281</v>
      </c>
      <c r="C75" s="7" t="s">
        <v>292</v>
      </c>
      <c r="D75" s="7"/>
      <c r="E75" s="7"/>
      <c r="F75" s="5">
        <f>F85+F76</f>
        <v>21808</v>
      </c>
    </row>
    <row r="76" spans="1:6" ht="21" customHeight="1" x14ac:dyDescent="0.2">
      <c r="A76" s="20" t="s">
        <v>44</v>
      </c>
      <c r="B76" s="7" t="s">
        <v>281</v>
      </c>
      <c r="C76" s="7" t="s">
        <v>292</v>
      </c>
      <c r="D76" s="7" t="s">
        <v>45</v>
      </c>
      <c r="E76" s="7"/>
      <c r="F76" s="5">
        <f>F77</f>
        <v>3118</v>
      </c>
    </row>
    <row r="77" spans="1:6" ht="18" customHeight="1" x14ac:dyDescent="0.2">
      <c r="A77" s="6" t="s">
        <v>44</v>
      </c>
      <c r="B77" s="2" t="s">
        <v>281</v>
      </c>
      <c r="C77" s="2" t="s">
        <v>292</v>
      </c>
      <c r="D77" s="2" t="s">
        <v>43</v>
      </c>
      <c r="E77" s="2"/>
      <c r="F77" s="3">
        <f>F78+F80+F83</f>
        <v>3118</v>
      </c>
    </row>
    <row r="78" spans="1:6" ht="26.25" customHeight="1" x14ac:dyDescent="0.2">
      <c r="A78" s="6" t="s">
        <v>602</v>
      </c>
      <c r="B78" s="2" t="s">
        <v>281</v>
      </c>
      <c r="C78" s="2" t="s">
        <v>292</v>
      </c>
      <c r="D78" s="2" t="s">
        <v>604</v>
      </c>
      <c r="E78" s="2"/>
      <c r="F78" s="3">
        <f>F79</f>
        <v>1326</v>
      </c>
    </row>
    <row r="79" spans="1:6" ht="49.5" customHeight="1" x14ac:dyDescent="0.2">
      <c r="A79" s="6" t="s">
        <v>101</v>
      </c>
      <c r="B79" s="2" t="s">
        <v>281</v>
      </c>
      <c r="C79" s="2" t="s">
        <v>292</v>
      </c>
      <c r="D79" s="2" t="s">
        <v>604</v>
      </c>
      <c r="E79" s="2" t="s">
        <v>100</v>
      </c>
      <c r="F79" s="3">
        <v>1326</v>
      </c>
    </row>
    <row r="80" spans="1:6" ht="26.25" customHeight="1" x14ac:dyDescent="0.2">
      <c r="A80" s="6" t="s">
        <v>603</v>
      </c>
      <c r="B80" s="2" t="s">
        <v>281</v>
      </c>
      <c r="C80" s="2" t="s">
        <v>292</v>
      </c>
      <c r="D80" s="2" t="s">
        <v>137</v>
      </c>
      <c r="E80" s="2"/>
      <c r="F80" s="3">
        <f>F81+F82</f>
        <v>1096</v>
      </c>
    </row>
    <row r="81" spans="1:6" ht="48" customHeight="1" x14ac:dyDescent="0.2">
      <c r="A81" s="6" t="s">
        <v>101</v>
      </c>
      <c r="B81" s="2" t="s">
        <v>281</v>
      </c>
      <c r="C81" s="2" t="s">
        <v>292</v>
      </c>
      <c r="D81" s="2" t="s">
        <v>137</v>
      </c>
      <c r="E81" s="2" t="s">
        <v>100</v>
      </c>
      <c r="F81" s="3">
        <f>826-50-8</f>
        <v>768</v>
      </c>
    </row>
    <row r="82" spans="1:6" ht="27.75" customHeight="1" x14ac:dyDescent="0.2">
      <c r="A82" s="6" t="s">
        <v>27</v>
      </c>
      <c r="B82" s="2" t="s">
        <v>281</v>
      </c>
      <c r="C82" s="2" t="s">
        <v>292</v>
      </c>
      <c r="D82" s="2" t="s">
        <v>137</v>
      </c>
      <c r="E82" s="2" t="s">
        <v>23</v>
      </c>
      <c r="F82" s="3">
        <f>297+50-19</f>
        <v>328</v>
      </c>
    </row>
    <row r="83" spans="1:6" ht="58.5" customHeight="1" x14ac:dyDescent="0.2">
      <c r="A83" s="6" t="s">
        <v>319</v>
      </c>
      <c r="B83" s="2" t="s">
        <v>281</v>
      </c>
      <c r="C83" s="2" t="s">
        <v>292</v>
      </c>
      <c r="D83" s="2" t="s">
        <v>317</v>
      </c>
      <c r="E83" s="2"/>
      <c r="F83" s="3">
        <f>F84</f>
        <v>696</v>
      </c>
    </row>
    <row r="84" spans="1:6" ht="52.5" customHeight="1" x14ac:dyDescent="0.2">
      <c r="A84" s="6" t="s">
        <v>101</v>
      </c>
      <c r="B84" s="2" t="s">
        <v>281</v>
      </c>
      <c r="C84" s="2" t="s">
        <v>292</v>
      </c>
      <c r="D84" s="2" t="s">
        <v>317</v>
      </c>
      <c r="E84" s="2" t="s">
        <v>100</v>
      </c>
      <c r="F84" s="3">
        <v>696</v>
      </c>
    </row>
    <row r="85" spans="1:6" ht="39" customHeight="1" x14ac:dyDescent="0.2">
      <c r="A85" s="20" t="s">
        <v>11</v>
      </c>
      <c r="B85" s="7" t="s">
        <v>281</v>
      </c>
      <c r="C85" s="7" t="s">
        <v>292</v>
      </c>
      <c r="D85" s="7" t="s">
        <v>10</v>
      </c>
      <c r="E85" s="7"/>
      <c r="F85" s="5">
        <f>F86+F95</f>
        <v>18690</v>
      </c>
    </row>
    <row r="86" spans="1:6" ht="36" x14ac:dyDescent="0.2">
      <c r="A86" s="23" t="s">
        <v>475</v>
      </c>
      <c r="B86" s="2" t="s">
        <v>281</v>
      </c>
      <c r="C86" s="2" t="s">
        <v>292</v>
      </c>
      <c r="D86" s="2" t="s">
        <v>149</v>
      </c>
      <c r="E86" s="2"/>
      <c r="F86" s="3">
        <f>F87+F90+F93</f>
        <v>18642</v>
      </c>
    </row>
    <row r="87" spans="1:6" ht="24" x14ac:dyDescent="0.2">
      <c r="A87" s="6" t="s">
        <v>125</v>
      </c>
      <c r="B87" s="2" t="s">
        <v>281</v>
      </c>
      <c r="C87" s="2" t="s">
        <v>292</v>
      </c>
      <c r="D87" s="2" t="s">
        <v>147</v>
      </c>
      <c r="E87" s="2"/>
      <c r="F87" s="3">
        <f>F88+F89</f>
        <v>12568</v>
      </c>
    </row>
    <row r="88" spans="1:6" ht="51.75" customHeight="1" x14ac:dyDescent="0.2">
      <c r="A88" s="6" t="s">
        <v>101</v>
      </c>
      <c r="B88" s="2" t="s">
        <v>281</v>
      </c>
      <c r="C88" s="2" t="s">
        <v>292</v>
      </c>
      <c r="D88" s="2" t="s">
        <v>147</v>
      </c>
      <c r="E88" s="2" t="s">
        <v>100</v>
      </c>
      <c r="F88" s="3">
        <f>11865-44</f>
        <v>11821</v>
      </c>
    </row>
    <row r="89" spans="1:6" ht="24" x14ac:dyDescent="0.2">
      <c r="A89" s="6" t="s">
        <v>27</v>
      </c>
      <c r="B89" s="2" t="s">
        <v>281</v>
      </c>
      <c r="C89" s="2" t="s">
        <v>292</v>
      </c>
      <c r="D89" s="2" t="s">
        <v>147</v>
      </c>
      <c r="E89" s="2" t="s">
        <v>23</v>
      </c>
      <c r="F89" s="3">
        <f>384+113+200+44+6</f>
        <v>747</v>
      </c>
    </row>
    <row r="90" spans="1:6" ht="77.25" customHeight="1" x14ac:dyDescent="0.2">
      <c r="A90" s="6" t="s">
        <v>296</v>
      </c>
      <c r="B90" s="2" t="s">
        <v>281</v>
      </c>
      <c r="C90" s="2" t="s">
        <v>292</v>
      </c>
      <c r="D90" s="2" t="s">
        <v>295</v>
      </c>
      <c r="E90" s="2"/>
      <c r="F90" s="3">
        <f>F91+F92</f>
        <v>5619</v>
      </c>
    </row>
    <row r="91" spans="1:6" ht="48" x14ac:dyDescent="0.2">
      <c r="A91" s="6" t="s">
        <v>101</v>
      </c>
      <c r="B91" s="2" t="s">
        <v>281</v>
      </c>
      <c r="C91" s="2" t="s">
        <v>292</v>
      </c>
      <c r="D91" s="2" t="s">
        <v>295</v>
      </c>
      <c r="E91" s="2" t="s">
        <v>100</v>
      </c>
      <c r="F91" s="3">
        <v>5579</v>
      </c>
    </row>
    <row r="92" spans="1:6" ht="24" x14ac:dyDescent="0.2">
      <c r="A92" s="6" t="s">
        <v>27</v>
      </c>
      <c r="B92" s="2" t="s">
        <v>281</v>
      </c>
      <c r="C92" s="2" t="s">
        <v>292</v>
      </c>
      <c r="D92" s="2" t="s">
        <v>295</v>
      </c>
      <c r="E92" s="2" t="s">
        <v>23</v>
      </c>
      <c r="F92" s="3">
        <f>40</f>
        <v>40</v>
      </c>
    </row>
    <row r="93" spans="1:6" ht="48" x14ac:dyDescent="0.2">
      <c r="A93" s="6" t="s">
        <v>294</v>
      </c>
      <c r="B93" s="2" t="s">
        <v>281</v>
      </c>
      <c r="C93" s="2" t="s">
        <v>292</v>
      </c>
      <c r="D93" s="2" t="s">
        <v>293</v>
      </c>
      <c r="E93" s="2"/>
      <c r="F93" s="3">
        <f>F94</f>
        <v>455</v>
      </c>
    </row>
    <row r="94" spans="1:6" ht="24" x14ac:dyDescent="0.2">
      <c r="A94" s="6" t="s">
        <v>27</v>
      </c>
      <c r="B94" s="2" t="s">
        <v>281</v>
      </c>
      <c r="C94" s="2" t="s">
        <v>292</v>
      </c>
      <c r="D94" s="2" t="s">
        <v>293</v>
      </c>
      <c r="E94" s="2" t="s">
        <v>23</v>
      </c>
      <c r="F94" s="3">
        <v>455</v>
      </c>
    </row>
    <row r="95" spans="1:6" ht="24" x14ac:dyDescent="0.2">
      <c r="A95" s="23" t="s">
        <v>473</v>
      </c>
      <c r="B95" s="2" t="s">
        <v>281</v>
      </c>
      <c r="C95" s="2" t="s">
        <v>292</v>
      </c>
      <c r="D95" s="2" t="s">
        <v>9</v>
      </c>
      <c r="E95" s="2"/>
      <c r="F95" s="3">
        <f>F96</f>
        <v>48</v>
      </c>
    </row>
    <row r="96" spans="1:6" ht="50.25" customHeight="1" x14ac:dyDescent="0.2">
      <c r="A96" s="6" t="s">
        <v>6</v>
      </c>
      <c r="B96" s="2" t="s">
        <v>281</v>
      </c>
      <c r="C96" s="2" t="s">
        <v>292</v>
      </c>
      <c r="D96" s="2" t="s">
        <v>2</v>
      </c>
      <c r="E96" s="2"/>
      <c r="F96" s="3">
        <f>F97</f>
        <v>48</v>
      </c>
    </row>
    <row r="97" spans="1:6" ht="24" x14ac:dyDescent="0.2">
      <c r="A97" s="6" t="s">
        <v>27</v>
      </c>
      <c r="B97" s="2" t="s">
        <v>281</v>
      </c>
      <c r="C97" s="2" t="s">
        <v>292</v>
      </c>
      <c r="D97" s="2" t="s">
        <v>2</v>
      </c>
      <c r="E97" s="2" t="s">
        <v>23</v>
      </c>
      <c r="F97" s="3">
        <v>48</v>
      </c>
    </row>
    <row r="98" spans="1:6" x14ac:dyDescent="0.2">
      <c r="A98" s="24" t="s">
        <v>546</v>
      </c>
      <c r="B98" s="7" t="s">
        <v>281</v>
      </c>
      <c r="C98" s="7" t="s">
        <v>548</v>
      </c>
      <c r="D98" s="7"/>
      <c r="E98" s="7"/>
      <c r="F98" s="5">
        <f>F99+F105</f>
        <v>2919</v>
      </c>
    </row>
    <row r="99" spans="1:6" x14ac:dyDescent="0.2">
      <c r="A99" s="1" t="s">
        <v>44</v>
      </c>
      <c r="B99" s="2" t="s">
        <v>281</v>
      </c>
      <c r="C99" s="2" t="s">
        <v>548</v>
      </c>
      <c r="D99" s="2" t="s">
        <v>45</v>
      </c>
      <c r="E99" s="2"/>
      <c r="F99" s="3">
        <f>F100</f>
        <v>2819</v>
      </c>
    </row>
    <row r="100" spans="1:6" x14ac:dyDescent="0.2">
      <c r="A100" s="1" t="s">
        <v>44</v>
      </c>
      <c r="B100" s="2" t="s">
        <v>281</v>
      </c>
      <c r="C100" s="2" t="s">
        <v>548</v>
      </c>
      <c r="D100" s="2" t="s">
        <v>43</v>
      </c>
      <c r="E100" s="2"/>
      <c r="F100" s="3">
        <f>F101+F103</f>
        <v>2819</v>
      </c>
    </row>
    <row r="101" spans="1:6" ht="24" x14ac:dyDescent="0.2">
      <c r="A101" s="1" t="s">
        <v>547</v>
      </c>
      <c r="B101" s="2" t="s">
        <v>281</v>
      </c>
      <c r="C101" s="2" t="s">
        <v>548</v>
      </c>
      <c r="D101" s="2" t="s">
        <v>549</v>
      </c>
      <c r="E101" s="2"/>
      <c r="F101" s="3">
        <f>F102</f>
        <v>0</v>
      </c>
    </row>
    <row r="102" spans="1:6" ht="24" x14ac:dyDescent="0.2">
      <c r="A102" s="1" t="s">
        <v>27</v>
      </c>
      <c r="B102" s="2" t="s">
        <v>281</v>
      </c>
      <c r="C102" s="2" t="s">
        <v>548</v>
      </c>
      <c r="D102" s="2" t="s">
        <v>549</v>
      </c>
      <c r="E102" s="2" t="s">
        <v>23</v>
      </c>
      <c r="F102" s="3">
        <f>3828-3828</f>
        <v>0</v>
      </c>
    </row>
    <row r="103" spans="1:6" ht="48" x14ac:dyDescent="0.2">
      <c r="A103" s="1" t="s">
        <v>624</v>
      </c>
      <c r="B103" s="2" t="s">
        <v>281</v>
      </c>
      <c r="C103" s="2" t="s">
        <v>548</v>
      </c>
      <c r="D103" s="2" t="s">
        <v>625</v>
      </c>
      <c r="E103" s="2"/>
      <c r="F103" s="3">
        <f>F104</f>
        <v>2819</v>
      </c>
    </row>
    <row r="104" spans="1:6" x14ac:dyDescent="0.2">
      <c r="A104" s="1" t="s">
        <v>138</v>
      </c>
      <c r="B104" s="2" t="s">
        <v>281</v>
      </c>
      <c r="C104" s="2" t="s">
        <v>548</v>
      </c>
      <c r="D104" s="2" t="s">
        <v>625</v>
      </c>
      <c r="E104" s="2" t="s">
        <v>136</v>
      </c>
      <c r="F104" s="3">
        <v>2819</v>
      </c>
    </row>
    <row r="105" spans="1:6" ht="36" x14ac:dyDescent="0.2">
      <c r="A105" s="24" t="s">
        <v>11</v>
      </c>
      <c r="B105" s="7" t="s">
        <v>281</v>
      </c>
      <c r="C105" s="7" t="s">
        <v>548</v>
      </c>
      <c r="D105" s="7" t="s">
        <v>10</v>
      </c>
      <c r="E105" s="7"/>
      <c r="F105" s="5">
        <f>F106</f>
        <v>100</v>
      </c>
    </row>
    <row r="106" spans="1:6" ht="24" x14ac:dyDescent="0.2">
      <c r="A106" s="1" t="s">
        <v>570</v>
      </c>
      <c r="B106" s="2" t="s">
        <v>281</v>
      </c>
      <c r="C106" s="2" t="s">
        <v>548</v>
      </c>
      <c r="D106" s="2" t="s">
        <v>9</v>
      </c>
      <c r="E106" s="2"/>
      <c r="F106" s="3">
        <f>F107</f>
        <v>100</v>
      </c>
    </row>
    <row r="107" spans="1:6" ht="24" x14ac:dyDescent="0.2">
      <c r="A107" s="1" t="s">
        <v>571</v>
      </c>
      <c r="B107" s="2" t="s">
        <v>281</v>
      </c>
      <c r="C107" s="2" t="s">
        <v>548</v>
      </c>
      <c r="D107" s="2" t="s">
        <v>572</v>
      </c>
      <c r="E107" s="2"/>
      <c r="F107" s="3">
        <f>F108</f>
        <v>100</v>
      </c>
    </row>
    <row r="108" spans="1:6" x14ac:dyDescent="0.2">
      <c r="A108" s="1" t="s">
        <v>612</v>
      </c>
      <c r="B108" s="2" t="s">
        <v>281</v>
      </c>
      <c r="C108" s="2" t="s">
        <v>548</v>
      </c>
      <c r="D108" s="2" t="s">
        <v>572</v>
      </c>
      <c r="E108" s="2" t="s">
        <v>1</v>
      </c>
      <c r="F108" s="3">
        <v>100</v>
      </c>
    </row>
    <row r="109" spans="1:6" x14ac:dyDescent="0.2">
      <c r="A109" s="20" t="s">
        <v>291</v>
      </c>
      <c r="B109" s="7" t="s">
        <v>281</v>
      </c>
      <c r="C109" s="7" t="s">
        <v>288</v>
      </c>
      <c r="D109" s="7"/>
      <c r="E109" s="7"/>
      <c r="F109" s="5">
        <f>F110</f>
        <v>1363</v>
      </c>
    </row>
    <row r="110" spans="1:6" ht="40.5" customHeight="1" x14ac:dyDescent="0.2">
      <c r="A110" s="20" t="s">
        <v>11</v>
      </c>
      <c r="B110" s="7" t="s">
        <v>281</v>
      </c>
      <c r="C110" s="7" t="s">
        <v>288</v>
      </c>
      <c r="D110" s="7" t="s">
        <v>10</v>
      </c>
      <c r="E110" s="7"/>
      <c r="F110" s="5">
        <f>F111</f>
        <v>1363</v>
      </c>
    </row>
    <row r="111" spans="1:6" ht="24" x14ac:dyDescent="0.2">
      <c r="A111" s="23" t="s">
        <v>476</v>
      </c>
      <c r="B111" s="2" t="s">
        <v>281</v>
      </c>
      <c r="C111" s="2" t="s">
        <v>288</v>
      </c>
      <c r="D111" s="2" t="s">
        <v>290</v>
      </c>
      <c r="E111" s="2"/>
      <c r="F111" s="3">
        <f>F112</f>
        <v>1363</v>
      </c>
    </row>
    <row r="112" spans="1:6" ht="28.5" customHeight="1" x14ac:dyDescent="0.2">
      <c r="A112" s="6" t="s">
        <v>289</v>
      </c>
      <c r="B112" s="2" t="s">
        <v>281</v>
      </c>
      <c r="C112" s="2" t="s">
        <v>288</v>
      </c>
      <c r="D112" s="2" t="s">
        <v>287</v>
      </c>
      <c r="E112" s="2"/>
      <c r="F112" s="3">
        <f>F113</f>
        <v>1363</v>
      </c>
    </row>
    <row r="113" spans="1:6" x14ac:dyDescent="0.2">
      <c r="A113" s="6" t="s">
        <v>138</v>
      </c>
      <c r="B113" s="2" t="s">
        <v>281</v>
      </c>
      <c r="C113" s="2" t="s">
        <v>288</v>
      </c>
      <c r="D113" s="2" t="s">
        <v>287</v>
      </c>
      <c r="E113" s="2" t="s">
        <v>136</v>
      </c>
      <c r="F113" s="3">
        <f>3400-25+956-2968</f>
        <v>1363</v>
      </c>
    </row>
    <row r="114" spans="1:6" s="21" customFormat="1" ht="15" customHeight="1" x14ac:dyDescent="0.15">
      <c r="A114" s="20" t="s">
        <v>286</v>
      </c>
      <c r="B114" s="7" t="s">
        <v>281</v>
      </c>
      <c r="C114" s="7" t="s">
        <v>280</v>
      </c>
      <c r="D114" s="7"/>
      <c r="E114" s="7"/>
      <c r="F114" s="5">
        <f>F115+F130+F124</f>
        <v>50052</v>
      </c>
    </row>
    <row r="115" spans="1:6" ht="12.75" customHeight="1" x14ac:dyDescent="0.2">
      <c r="A115" s="20" t="s">
        <v>44</v>
      </c>
      <c r="B115" s="7" t="s">
        <v>281</v>
      </c>
      <c r="C115" s="7" t="s">
        <v>280</v>
      </c>
      <c r="D115" s="7" t="s">
        <v>45</v>
      </c>
      <c r="E115" s="7"/>
      <c r="F115" s="5">
        <f>F116</f>
        <v>43490</v>
      </c>
    </row>
    <row r="116" spans="1:6" ht="12.75" customHeight="1" x14ac:dyDescent="0.2">
      <c r="A116" s="6" t="s">
        <v>44</v>
      </c>
      <c r="B116" s="2" t="s">
        <v>281</v>
      </c>
      <c r="C116" s="2" t="s">
        <v>280</v>
      </c>
      <c r="D116" s="2" t="s">
        <v>43</v>
      </c>
      <c r="E116" s="2"/>
      <c r="F116" s="3">
        <f>F117+F119+F122</f>
        <v>43490</v>
      </c>
    </row>
    <row r="117" spans="1:6" ht="24.75" customHeight="1" x14ac:dyDescent="0.2">
      <c r="A117" s="6" t="s">
        <v>102</v>
      </c>
      <c r="B117" s="2" t="s">
        <v>281</v>
      </c>
      <c r="C117" s="2" t="s">
        <v>280</v>
      </c>
      <c r="D117" s="2" t="s">
        <v>97</v>
      </c>
      <c r="E117" s="2"/>
      <c r="F117" s="3">
        <f>F118</f>
        <v>43208</v>
      </c>
    </row>
    <row r="118" spans="1:6" ht="26.25" customHeight="1" x14ac:dyDescent="0.2">
      <c r="A118" s="6" t="s">
        <v>41</v>
      </c>
      <c r="B118" s="2" t="s">
        <v>281</v>
      </c>
      <c r="C118" s="2" t="s">
        <v>280</v>
      </c>
      <c r="D118" s="2" t="s">
        <v>97</v>
      </c>
      <c r="E118" s="2" t="s">
        <v>38</v>
      </c>
      <c r="F118" s="3">
        <f>39998+602+800+47-115+1339+537</f>
        <v>43208</v>
      </c>
    </row>
    <row r="119" spans="1:6" ht="15" customHeight="1" x14ac:dyDescent="0.2">
      <c r="A119" s="25" t="s">
        <v>285</v>
      </c>
      <c r="B119" s="2" t="s">
        <v>281</v>
      </c>
      <c r="C119" s="2" t="s">
        <v>280</v>
      </c>
      <c r="D119" s="2" t="s">
        <v>284</v>
      </c>
      <c r="E119" s="2"/>
      <c r="F119" s="3">
        <f>F120+F121</f>
        <v>282</v>
      </c>
    </row>
    <row r="120" spans="1:6" ht="25.5" customHeight="1" x14ac:dyDescent="0.2">
      <c r="A120" s="25" t="s">
        <v>27</v>
      </c>
      <c r="B120" s="2" t="s">
        <v>281</v>
      </c>
      <c r="C120" s="2" t="s">
        <v>280</v>
      </c>
      <c r="D120" s="2" t="s">
        <v>284</v>
      </c>
      <c r="E120" s="2" t="s">
        <v>23</v>
      </c>
      <c r="F120" s="3">
        <v>282</v>
      </c>
    </row>
    <row r="121" spans="1:6" ht="12" hidden="1" customHeight="1" x14ac:dyDescent="0.2">
      <c r="A121" s="6" t="s">
        <v>138</v>
      </c>
      <c r="B121" s="2" t="s">
        <v>281</v>
      </c>
      <c r="C121" s="2" t="s">
        <v>280</v>
      </c>
      <c r="D121" s="2" t="s">
        <v>284</v>
      </c>
      <c r="E121" s="2" t="s">
        <v>136</v>
      </c>
      <c r="F121" s="3"/>
    </row>
    <row r="122" spans="1:6" ht="12" hidden="1" customHeight="1" x14ac:dyDescent="0.2">
      <c r="A122" s="6" t="s">
        <v>391</v>
      </c>
      <c r="B122" s="2" t="s">
        <v>281</v>
      </c>
      <c r="C122" s="2" t="s">
        <v>280</v>
      </c>
      <c r="D122" s="2" t="s">
        <v>392</v>
      </c>
      <c r="E122" s="2"/>
      <c r="F122" s="3">
        <f>F123</f>
        <v>0</v>
      </c>
    </row>
    <row r="123" spans="1:6" ht="27.75" hidden="1" customHeight="1" x14ac:dyDescent="0.2">
      <c r="A123" s="6" t="s">
        <v>27</v>
      </c>
      <c r="B123" s="2" t="s">
        <v>281</v>
      </c>
      <c r="C123" s="2" t="s">
        <v>280</v>
      </c>
      <c r="D123" s="2" t="s">
        <v>392</v>
      </c>
      <c r="E123" s="2" t="s">
        <v>23</v>
      </c>
      <c r="F123" s="3"/>
    </row>
    <row r="124" spans="1:6" ht="24" x14ac:dyDescent="0.2">
      <c r="A124" s="20" t="s">
        <v>531</v>
      </c>
      <c r="B124" s="7" t="s">
        <v>281</v>
      </c>
      <c r="C124" s="7" t="s">
        <v>280</v>
      </c>
      <c r="D124" s="7" t="s">
        <v>266</v>
      </c>
      <c r="E124" s="7"/>
      <c r="F124" s="5">
        <f>F125</f>
        <v>546</v>
      </c>
    </row>
    <row r="125" spans="1:6" ht="24" x14ac:dyDescent="0.2">
      <c r="A125" s="23" t="s">
        <v>477</v>
      </c>
      <c r="B125" s="2" t="s">
        <v>281</v>
      </c>
      <c r="C125" s="2" t="s">
        <v>280</v>
      </c>
      <c r="D125" s="2" t="s">
        <v>265</v>
      </c>
      <c r="E125" s="2"/>
      <c r="F125" s="3">
        <f>F126+F128</f>
        <v>546</v>
      </c>
    </row>
    <row r="126" spans="1:6" ht="36" x14ac:dyDescent="0.2">
      <c r="A126" s="6" t="s">
        <v>337</v>
      </c>
      <c r="B126" s="2" t="s">
        <v>281</v>
      </c>
      <c r="C126" s="2" t="s">
        <v>280</v>
      </c>
      <c r="D126" s="2" t="s">
        <v>264</v>
      </c>
      <c r="E126" s="2"/>
      <c r="F126" s="3">
        <f>F127</f>
        <v>146</v>
      </c>
    </row>
    <row r="127" spans="1:6" x14ac:dyDescent="0.2">
      <c r="A127" s="6" t="s">
        <v>5</v>
      </c>
      <c r="B127" s="2" t="s">
        <v>281</v>
      </c>
      <c r="C127" s="2" t="s">
        <v>280</v>
      </c>
      <c r="D127" s="2" t="s">
        <v>264</v>
      </c>
      <c r="E127" s="2" t="s">
        <v>1</v>
      </c>
      <c r="F127" s="3">
        <f>20+126</f>
        <v>146</v>
      </c>
    </row>
    <row r="128" spans="1:6" x14ac:dyDescent="0.2">
      <c r="A128" s="6" t="s">
        <v>344</v>
      </c>
      <c r="B128" s="2" t="s">
        <v>281</v>
      </c>
      <c r="C128" s="2" t="s">
        <v>280</v>
      </c>
      <c r="D128" s="2" t="s">
        <v>345</v>
      </c>
      <c r="E128" s="2"/>
      <c r="F128" s="3">
        <f>F129</f>
        <v>400</v>
      </c>
    </row>
    <row r="129" spans="1:6" ht="24" x14ac:dyDescent="0.2">
      <c r="A129" s="6" t="s">
        <v>41</v>
      </c>
      <c r="B129" s="2" t="s">
        <v>281</v>
      </c>
      <c r="C129" s="2" t="s">
        <v>280</v>
      </c>
      <c r="D129" s="2" t="s">
        <v>345</v>
      </c>
      <c r="E129" s="2" t="s">
        <v>38</v>
      </c>
      <c r="F129" s="3">
        <v>400</v>
      </c>
    </row>
    <row r="130" spans="1:6" ht="36.75" customHeight="1" x14ac:dyDescent="0.2">
      <c r="A130" s="20" t="s">
        <v>11</v>
      </c>
      <c r="B130" s="7" t="s">
        <v>281</v>
      </c>
      <c r="C130" s="7" t="s">
        <v>280</v>
      </c>
      <c r="D130" s="7" t="s">
        <v>10</v>
      </c>
      <c r="E130" s="7"/>
      <c r="F130" s="5">
        <f>F131+F135</f>
        <v>6016</v>
      </c>
    </row>
    <row r="131" spans="1:6" ht="36" x14ac:dyDescent="0.2">
      <c r="A131" s="23" t="s">
        <v>478</v>
      </c>
      <c r="B131" s="2" t="s">
        <v>281</v>
      </c>
      <c r="C131" s="2" t="s">
        <v>280</v>
      </c>
      <c r="D131" s="2" t="s">
        <v>283</v>
      </c>
      <c r="E131" s="2"/>
      <c r="F131" s="3">
        <f>F132</f>
        <v>3204</v>
      </c>
    </row>
    <row r="132" spans="1:6" ht="24" x14ac:dyDescent="0.2">
      <c r="A132" s="6" t="s">
        <v>282</v>
      </c>
      <c r="B132" s="2" t="s">
        <v>281</v>
      </c>
      <c r="C132" s="2" t="s">
        <v>280</v>
      </c>
      <c r="D132" s="2" t="s">
        <v>279</v>
      </c>
      <c r="E132" s="2"/>
      <c r="F132" s="3">
        <f>F134+F133</f>
        <v>3204</v>
      </c>
    </row>
    <row r="133" spans="1:6" x14ac:dyDescent="0.2">
      <c r="A133" s="6"/>
      <c r="B133" s="2" t="s">
        <v>281</v>
      </c>
      <c r="C133" s="2" t="s">
        <v>280</v>
      </c>
      <c r="D133" s="2" t="s">
        <v>279</v>
      </c>
      <c r="E133" s="2" t="s">
        <v>23</v>
      </c>
      <c r="F133" s="3">
        <f>2009+250</f>
        <v>2259</v>
      </c>
    </row>
    <row r="134" spans="1:6" x14ac:dyDescent="0.2">
      <c r="A134" s="6" t="s">
        <v>138</v>
      </c>
      <c r="B134" s="2" t="s">
        <v>281</v>
      </c>
      <c r="C134" s="2" t="s">
        <v>280</v>
      </c>
      <c r="D134" s="2" t="s">
        <v>279</v>
      </c>
      <c r="E134" s="2" t="s">
        <v>136</v>
      </c>
      <c r="F134" s="3">
        <f>400+5000+400+2009-5000-2009+145</f>
        <v>945</v>
      </c>
    </row>
    <row r="135" spans="1:6" ht="24" x14ac:dyDescent="0.2">
      <c r="A135" s="6" t="s">
        <v>570</v>
      </c>
      <c r="B135" s="2" t="s">
        <v>281</v>
      </c>
      <c r="C135" s="2" t="s">
        <v>280</v>
      </c>
      <c r="D135" s="2" t="s">
        <v>9</v>
      </c>
      <c r="E135" s="2"/>
      <c r="F135" s="3">
        <f>F136</f>
        <v>2812</v>
      </c>
    </row>
    <row r="136" spans="1:6" ht="24" x14ac:dyDescent="0.2">
      <c r="A136" s="6" t="s">
        <v>571</v>
      </c>
      <c r="B136" s="2" t="s">
        <v>281</v>
      </c>
      <c r="C136" s="2" t="s">
        <v>280</v>
      </c>
      <c r="D136" s="2" t="s">
        <v>572</v>
      </c>
      <c r="E136" s="2"/>
      <c r="F136" s="3">
        <f>F137</f>
        <v>2812</v>
      </c>
    </row>
    <row r="137" spans="1:6" x14ac:dyDescent="0.2">
      <c r="A137" s="6" t="s">
        <v>5</v>
      </c>
      <c r="B137" s="2" t="s">
        <v>281</v>
      </c>
      <c r="C137" s="2" t="s">
        <v>280</v>
      </c>
      <c r="D137" s="2" t="s">
        <v>572</v>
      </c>
      <c r="E137" s="2" t="s">
        <v>1</v>
      </c>
      <c r="F137" s="3">
        <f>350+2462</f>
        <v>2812</v>
      </c>
    </row>
    <row r="138" spans="1:6" ht="12" customHeight="1" x14ac:dyDescent="0.2">
      <c r="A138" s="20" t="s">
        <v>278</v>
      </c>
      <c r="B138" s="7" t="s">
        <v>276</v>
      </c>
      <c r="C138" s="7"/>
      <c r="D138" s="7"/>
      <c r="E138" s="7"/>
      <c r="F138" s="5">
        <f>F139</f>
        <v>15</v>
      </c>
    </row>
    <row r="139" spans="1:6" ht="14.25" customHeight="1" x14ac:dyDescent="0.2">
      <c r="A139" s="20" t="s">
        <v>277</v>
      </c>
      <c r="B139" s="7" t="s">
        <v>276</v>
      </c>
      <c r="C139" s="7" t="s">
        <v>275</v>
      </c>
      <c r="D139" s="7"/>
      <c r="E139" s="7"/>
      <c r="F139" s="5">
        <f>F140</f>
        <v>15</v>
      </c>
    </row>
    <row r="140" spans="1:6" ht="13.5" customHeight="1" x14ac:dyDescent="0.2">
      <c r="A140" s="20" t="s">
        <v>44</v>
      </c>
      <c r="B140" s="7" t="s">
        <v>276</v>
      </c>
      <c r="C140" s="7" t="s">
        <v>275</v>
      </c>
      <c r="D140" s="7" t="s">
        <v>45</v>
      </c>
      <c r="E140" s="7"/>
      <c r="F140" s="5">
        <f>F141</f>
        <v>15</v>
      </c>
    </row>
    <row r="141" spans="1:6" ht="13.5" customHeight="1" x14ac:dyDescent="0.2">
      <c r="A141" s="6" t="s">
        <v>44</v>
      </c>
      <c r="B141" s="2" t="s">
        <v>276</v>
      </c>
      <c r="C141" s="2" t="s">
        <v>275</v>
      </c>
      <c r="D141" s="2" t="s">
        <v>43</v>
      </c>
      <c r="E141" s="2"/>
      <c r="F141" s="3">
        <f>F142</f>
        <v>15</v>
      </c>
    </row>
    <row r="142" spans="1:6" ht="16.5" customHeight="1" x14ac:dyDescent="0.2">
      <c r="A142" s="6" t="s">
        <v>537</v>
      </c>
      <c r="B142" s="2" t="s">
        <v>276</v>
      </c>
      <c r="C142" s="2" t="s">
        <v>275</v>
      </c>
      <c r="D142" s="2" t="s">
        <v>274</v>
      </c>
      <c r="E142" s="2"/>
      <c r="F142" s="3">
        <f>F143</f>
        <v>15</v>
      </c>
    </row>
    <row r="143" spans="1:6" ht="23.25" customHeight="1" x14ac:dyDescent="0.2">
      <c r="A143" s="6" t="s">
        <v>27</v>
      </c>
      <c r="B143" s="2" t="s">
        <v>276</v>
      </c>
      <c r="C143" s="2" t="s">
        <v>275</v>
      </c>
      <c r="D143" s="2" t="s">
        <v>274</v>
      </c>
      <c r="E143" s="2" t="s">
        <v>23</v>
      </c>
      <c r="F143" s="3">
        <v>15</v>
      </c>
    </row>
    <row r="144" spans="1:6" ht="24" x14ac:dyDescent="0.2">
      <c r="A144" s="20" t="s">
        <v>273</v>
      </c>
      <c r="B144" s="7" t="s">
        <v>263</v>
      </c>
      <c r="C144" s="7"/>
      <c r="D144" s="7"/>
      <c r="E144" s="7"/>
      <c r="F144" s="5">
        <f>F154+F145</f>
        <v>4245</v>
      </c>
    </row>
    <row r="145" spans="1:6" x14ac:dyDescent="0.2">
      <c r="A145" s="20" t="s">
        <v>340</v>
      </c>
      <c r="B145" s="7" t="s">
        <v>263</v>
      </c>
      <c r="C145" s="7" t="s">
        <v>341</v>
      </c>
      <c r="D145" s="7"/>
      <c r="E145" s="7"/>
      <c r="F145" s="5">
        <f>F146+F150</f>
        <v>50</v>
      </c>
    </row>
    <row r="146" spans="1:6" x14ac:dyDescent="0.2">
      <c r="A146" s="20" t="s">
        <v>44</v>
      </c>
      <c r="B146" s="7" t="s">
        <v>263</v>
      </c>
      <c r="C146" s="7" t="s">
        <v>341</v>
      </c>
      <c r="D146" s="7" t="s">
        <v>45</v>
      </c>
      <c r="E146" s="7"/>
      <c r="F146" s="3">
        <f>F147</f>
        <v>50</v>
      </c>
    </row>
    <row r="147" spans="1:6" x14ac:dyDescent="0.2">
      <c r="A147" s="6" t="s">
        <v>44</v>
      </c>
      <c r="B147" s="2" t="s">
        <v>263</v>
      </c>
      <c r="C147" s="2" t="s">
        <v>341</v>
      </c>
      <c r="D147" s="2" t="s">
        <v>43</v>
      </c>
      <c r="E147" s="2"/>
      <c r="F147" s="3">
        <f>F148</f>
        <v>50</v>
      </c>
    </row>
    <row r="148" spans="1:6" x14ac:dyDescent="0.2">
      <c r="A148" s="6" t="s">
        <v>269</v>
      </c>
      <c r="B148" s="2" t="s">
        <v>263</v>
      </c>
      <c r="C148" s="2" t="s">
        <v>341</v>
      </c>
      <c r="D148" s="2" t="s">
        <v>268</v>
      </c>
      <c r="E148" s="2"/>
      <c r="F148" s="3">
        <f>F149</f>
        <v>50</v>
      </c>
    </row>
    <row r="149" spans="1:6" ht="24" x14ac:dyDescent="0.2">
      <c r="A149" s="6" t="s">
        <v>27</v>
      </c>
      <c r="B149" s="2" t="s">
        <v>263</v>
      </c>
      <c r="C149" s="2" t="s">
        <v>341</v>
      </c>
      <c r="D149" s="2" t="s">
        <v>268</v>
      </c>
      <c r="E149" s="2" t="s">
        <v>23</v>
      </c>
      <c r="F149" s="3">
        <v>50</v>
      </c>
    </row>
    <row r="150" spans="1:6" ht="40.5" hidden="1" customHeight="1" x14ac:dyDescent="0.2">
      <c r="A150" s="20" t="s">
        <v>11</v>
      </c>
      <c r="B150" s="7" t="s">
        <v>263</v>
      </c>
      <c r="C150" s="7" t="s">
        <v>341</v>
      </c>
      <c r="D150" s="7" t="s">
        <v>10</v>
      </c>
      <c r="E150" s="7"/>
      <c r="F150" s="5">
        <f>F151</f>
        <v>0</v>
      </c>
    </row>
    <row r="151" spans="1:6" ht="24" hidden="1" x14ac:dyDescent="0.2">
      <c r="A151" s="23" t="s">
        <v>476</v>
      </c>
      <c r="B151" s="2" t="s">
        <v>263</v>
      </c>
      <c r="C151" s="2" t="s">
        <v>341</v>
      </c>
      <c r="D151" s="2" t="s">
        <v>290</v>
      </c>
      <c r="E151" s="2"/>
      <c r="F151" s="3">
        <f>F152</f>
        <v>0</v>
      </c>
    </row>
    <row r="152" spans="1:6" ht="28.5" hidden="1" customHeight="1" x14ac:dyDescent="0.2">
      <c r="A152" s="6" t="s">
        <v>289</v>
      </c>
      <c r="B152" s="2" t="s">
        <v>263</v>
      </c>
      <c r="C152" s="2" t="s">
        <v>341</v>
      </c>
      <c r="D152" s="2" t="s">
        <v>287</v>
      </c>
      <c r="E152" s="2"/>
      <c r="F152" s="3">
        <f>F153</f>
        <v>0</v>
      </c>
    </row>
    <row r="153" spans="1:6" hidden="1" x14ac:dyDescent="0.2">
      <c r="A153" s="6" t="s">
        <v>5</v>
      </c>
      <c r="B153" s="2" t="s">
        <v>263</v>
      </c>
      <c r="C153" s="2" t="s">
        <v>341</v>
      </c>
      <c r="D153" s="2" t="s">
        <v>287</v>
      </c>
      <c r="E153" s="2" t="s">
        <v>1</v>
      </c>
      <c r="F153" s="3"/>
    </row>
    <row r="154" spans="1:6" ht="36" x14ac:dyDescent="0.2">
      <c r="A154" s="20" t="s">
        <v>272</v>
      </c>
      <c r="B154" s="7" t="s">
        <v>263</v>
      </c>
      <c r="C154" s="7" t="s">
        <v>262</v>
      </c>
      <c r="D154" s="7"/>
      <c r="E154" s="7"/>
      <c r="F154" s="5">
        <f>F155+F165+F171</f>
        <v>4195</v>
      </c>
    </row>
    <row r="155" spans="1:6" ht="15" customHeight="1" x14ac:dyDescent="0.2">
      <c r="A155" s="20" t="s">
        <v>44</v>
      </c>
      <c r="B155" s="7" t="s">
        <v>263</v>
      </c>
      <c r="C155" s="7" t="s">
        <v>262</v>
      </c>
      <c r="D155" s="7" t="s">
        <v>45</v>
      </c>
      <c r="E155" s="7"/>
      <c r="F155" s="5">
        <f>F156</f>
        <v>1360</v>
      </c>
    </row>
    <row r="156" spans="1:6" x14ac:dyDescent="0.2">
      <c r="A156" s="6" t="s">
        <v>44</v>
      </c>
      <c r="B156" s="2" t="s">
        <v>263</v>
      </c>
      <c r="C156" s="2" t="s">
        <v>262</v>
      </c>
      <c r="D156" s="2" t="s">
        <v>43</v>
      </c>
      <c r="E156" s="2"/>
      <c r="F156" s="3">
        <f>F157+F159+F161+F163</f>
        <v>1360</v>
      </c>
    </row>
    <row r="157" spans="1:6" ht="24" x14ac:dyDescent="0.2">
      <c r="A157" s="6" t="s">
        <v>271</v>
      </c>
      <c r="B157" s="2" t="s">
        <v>263</v>
      </c>
      <c r="C157" s="2" t="s">
        <v>262</v>
      </c>
      <c r="D157" s="2" t="s">
        <v>270</v>
      </c>
      <c r="E157" s="2"/>
      <c r="F157" s="3">
        <f>F158</f>
        <v>300</v>
      </c>
    </row>
    <row r="158" spans="1:6" ht="24" customHeight="1" x14ac:dyDescent="0.2">
      <c r="A158" s="6" t="s">
        <v>27</v>
      </c>
      <c r="B158" s="2" t="s">
        <v>263</v>
      </c>
      <c r="C158" s="2" t="s">
        <v>262</v>
      </c>
      <c r="D158" s="2" t="s">
        <v>270</v>
      </c>
      <c r="E158" s="2" t="s">
        <v>23</v>
      </c>
      <c r="F158" s="3">
        <v>300</v>
      </c>
    </row>
    <row r="159" spans="1:6" hidden="1" x14ac:dyDescent="0.2">
      <c r="A159" s="6" t="s">
        <v>269</v>
      </c>
      <c r="B159" s="2" t="s">
        <v>263</v>
      </c>
      <c r="C159" s="2" t="s">
        <v>262</v>
      </c>
      <c r="D159" s="2" t="s">
        <v>268</v>
      </c>
      <c r="E159" s="2"/>
      <c r="F159" s="3">
        <f>F160</f>
        <v>0</v>
      </c>
    </row>
    <row r="160" spans="1:6" ht="24" hidden="1" x14ac:dyDescent="0.2">
      <c r="A160" s="6" t="s">
        <v>27</v>
      </c>
      <c r="B160" s="2" t="s">
        <v>263</v>
      </c>
      <c r="C160" s="2" t="s">
        <v>262</v>
      </c>
      <c r="D160" s="2" t="s">
        <v>268</v>
      </c>
      <c r="E160" s="2" t="s">
        <v>23</v>
      </c>
      <c r="F160" s="3">
        <f>50-50</f>
        <v>0</v>
      </c>
    </row>
    <row r="161" spans="1:6" ht="36" x14ac:dyDescent="0.2">
      <c r="A161" s="6" t="s">
        <v>342</v>
      </c>
      <c r="B161" s="2" t="s">
        <v>263</v>
      </c>
      <c r="C161" s="2" t="s">
        <v>262</v>
      </c>
      <c r="D161" s="2" t="s">
        <v>343</v>
      </c>
      <c r="E161" s="2"/>
      <c r="F161" s="3">
        <f>F162</f>
        <v>1060</v>
      </c>
    </row>
    <row r="162" spans="1:6" ht="24" x14ac:dyDescent="0.2">
      <c r="A162" s="6" t="s">
        <v>27</v>
      </c>
      <c r="B162" s="2" t="s">
        <v>263</v>
      </c>
      <c r="C162" s="2" t="s">
        <v>262</v>
      </c>
      <c r="D162" s="2" t="s">
        <v>343</v>
      </c>
      <c r="E162" s="2" t="s">
        <v>23</v>
      </c>
      <c r="F162" s="3">
        <f>900+160</f>
        <v>1060</v>
      </c>
    </row>
    <row r="163" spans="1:6" ht="60" hidden="1" x14ac:dyDescent="0.2">
      <c r="A163" s="22" t="s">
        <v>432</v>
      </c>
      <c r="B163" s="2" t="s">
        <v>263</v>
      </c>
      <c r="C163" s="2" t="s">
        <v>262</v>
      </c>
      <c r="D163" s="2" t="s">
        <v>433</v>
      </c>
      <c r="E163" s="2"/>
      <c r="F163" s="3">
        <f>F164</f>
        <v>0</v>
      </c>
    </row>
    <row r="164" spans="1:6" ht="24" hidden="1" x14ac:dyDescent="0.2">
      <c r="A164" s="6" t="s">
        <v>27</v>
      </c>
      <c r="B164" s="2" t="s">
        <v>263</v>
      </c>
      <c r="C164" s="2" t="s">
        <v>262</v>
      </c>
      <c r="D164" s="2" t="s">
        <v>433</v>
      </c>
      <c r="E164" s="2" t="s">
        <v>23</v>
      </c>
      <c r="F164" s="3"/>
    </row>
    <row r="165" spans="1:6" ht="24" x14ac:dyDescent="0.2">
      <c r="A165" s="20" t="s">
        <v>531</v>
      </c>
      <c r="B165" s="7" t="s">
        <v>263</v>
      </c>
      <c r="C165" s="7" t="s">
        <v>262</v>
      </c>
      <c r="D165" s="7" t="s">
        <v>266</v>
      </c>
      <c r="E165" s="7"/>
      <c r="F165" s="5">
        <f>F166</f>
        <v>1561</v>
      </c>
    </row>
    <row r="166" spans="1:6" ht="24" x14ac:dyDescent="0.2">
      <c r="A166" s="23" t="s">
        <v>477</v>
      </c>
      <c r="B166" s="2" t="s">
        <v>263</v>
      </c>
      <c r="C166" s="2" t="s">
        <v>262</v>
      </c>
      <c r="D166" s="2" t="s">
        <v>265</v>
      </c>
      <c r="E166" s="2"/>
      <c r="F166" s="3">
        <f>F167+F169</f>
        <v>1561</v>
      </c>
    </row>
    <row r="167" spans="1:6" ht="36" hidden="1" x14ac:dyDescent="0.2">
      <c r="A167" s="6" t="s">
        <v>337</v>
      </c>
      <c r="B167" s="2" t="s">
        <v>263</v>
      </c>
      <c r="C167" s="2" t="s">
        <v>262</v>
      </c>
      <c r="D167" s="2" t="s">
        <v>264</v>
      </c>
      <c r="E167" s="2"/>
      <c r="F167" s="3">
        <f>F168</f>
        <v>0</v>
      </c>
    </row>
    <row r="168" spans="1:6" hidden="1" x14ac:dyDescent="0.2">
      <c r="A168" s="6" t="s">
        <v>5</v>
      </c>
      <c r="B168" s="2" t="s">
        <v>263</v>
      </c>
      <c r="C168" s="2" t="s">
        <v>262</v>
      </c>
      <c r="D168" s="2" t="s">
        <v>264</v>
      </c>
      <c r="E168" s="2" t="s">
        <v>1</v>
      </c>
      <c r="F168" s="3">
        <f>20+190-210</f>
        <v>0</v>
      </c>
    </row>
    <row r="169" spans="1:6" ht="38.25" customHeight="1" x14ac:dyDescent="0.2">
      <c r="A169" s="6" t="s">
        <v>495</v>
      </c>
      <c r="B169" s="2" t="s">
        <v>263</v>
      </c>
      <c r="C169" s="2" t="s">
        <v>262</v>
      </c>
      <c r="D169" s="2" t="s">
        <v>261</v>
      </c>
      <c r="E169" s="2"/>
      <c r="F169" s="3">
        <f>F170</f>
        <v>1561</v>
      </c>
    </row>
    <row r="170" spans="1:6" x14ac:dyDescent="0.2">
      <c r="A170" s="6" t="s">
        <v>5</v>
      </c>
      <c r="B170" s="2" t="s">
        <v>263</v>
      </c>
      <c r="C170" s="2" t="s">
        <v>262</v>
      </c>
      <c r="D170" s="2" t="s">
        <v>261</v>
      </c>
      <c r="E170" s="2" t="s">
        <v>1</v>
      </c>
      <c r="F170" s="3">
        <v>1561</v>
      </c>
    </row>
    <row r="171" spans="1:6" ht="40.5" customHeight="1" x14ac:dyDescent="0.2">
      <c r="A171" s="20" t="s">
        <v>11</v>
      </c>
      <c r="B171" s="7" t="s">
        <v>263</v>
      </c>
      <c r="C171" s="7" t="s">
        <v>262</v>
      </c>
      <c r="D171" s="7" t="s">
        <v>10</v>
      </c>
      <c r="E171" s="7"/>
      <c r="F171" s="5">
        <f>F172</f>
        <v>1274</v>
      </c>
    </row>
    <row r="172" spans="1:6" ht="24" x14ac:dyDescent="0.2">
      <c r="A172" s="23" t="s">
        <v>476</v>
      </c>
      <c r="B172" s="2" t="s">
        <v>263</v>
      </c>
      <c r="C172" s="2" t="s">
        <v>262</v>
      </c>
      <c r="D172" s="2" t="s">
        <v>290</v>
      </c>
      <c r="E172" s="2"/>
      <c r="F172" s="3">
        <f>F173</f>
        <v>1274</v>
      </c>
    </row>
    <row r="173" spans="1:6" ht="28.5" customHeight="1" x14ac:dyDescent="0.2">
      <c r="A173" s="6" t="s">
        <v>289</v>
      </c>
      <c r="B173" s="2" t="s">
        <v>263</v>
      </c>
      <c r="C173" s="2" t="s">
        <v>262</v>
      </c>
      <c r="D173" s="2" t="s">
        <v>287</v>
      </c>
      <c r="E173" s="2"/>
      <c r="F173" s="3">
        <f>F174+F175</f>
        <v>1274</v>
      </c>
    </row>
    <row r="174" spans="1:6" ht="28.5" customHeight="1" x14ac:dyDescent="0.2">
      <c r="A174" s="6" t="s">
        <v>27</v>
      </c>
      <c r="B174" s="2" t="s">
        <v>263</v>
      </c>
      <c r="C174" s="2" t="s">
        <v>262</v>
      </c>
      <c r="D174" s="2" t="s">
        <v>287</v>
      </c>
      <c r="E174" s="2" t="s">
        <v>23</v>
      </c>
      <c r="F174" s="3">
        <v>1149</v>
      </c>
    </row>
    <row r="175" spans="1:6" x14ac:dyDescent="0.2">
      <c r="A175" s="6" t="s">
        <v>5</v>
      </c>
      <c r="B175" s="2" t="s">
        <v>263</v>
      </c>
      <c r="C175" s="2" t="s">
        <v>262</v>
      </c>
      <c r="D175" s="2" t="s">
        <v>287</v>
      </c>
      <c r="E175" s="2" t="s">
        <v>1</v>
      </c>
      <c r="F175" s="43">
        <f>25+50+50</f>
        <v>125</v>
      </c>
    </row>
    <row r="176" spans="1:6" ht="14.25" customHeight="1" x14ac:dyDescent="0.2">
      <c r="A176" s="20" t="s">
        <v>260</v>
      </c>
      <c r="B176" s="7" t="s">
        <v>218</v>
      </c>
      <c r="C176" s="7"/>
      <c r="D176" s="7"/>
      <c r="E176" s="7"/>
      <c r="F176" s="5">
        <f>F177+F188+F213+F277+F206</f>
        <v>111170</v>
      </c>
    </row>
    <row r="177" spans="1:6" ht="14.25" customHeight="1" x14ac:dyDescent="0.2">
      <c r="A177" s="20" t="s">
        <v>259</v>
      </c>
      <c r="B177" s="7" t="s">
        <v>218</v>
      </c>
      <c r="C177" s="7" t="s">
        <v>253</v>
      </c>
      <c r="D177" s="7"/>
      <c r="E177" s="7"/>
      <c r="F177" s="5">
        <f>F178+F182</f>
        <v>1876</v>
      </c>
    </row>
    <row r="178" spans="1:6" ht="15" customHeight="1" x14ac:dyDescent="0.2">
      <c r="A178" s="20" t="s">
        <v>44</v>
      </c>
      <c r="B178" s="7" t="s">
        <v>218</v>
      </c>
      <c r="C178" s="7" t="s">
        <v>253</v>
      </c>
      <c r="D178" s="7" t="s">
        <v>45</v>
      </c>
      <c r="E178" s="7"/>
      <c r="F178" s="5">
        <f>F179</f>
        <v>1601</v>
      </c>
    </row>
    <row r="179" spans="1:6" ht="15.75" customHeight="1" x14ac:dyDescent="0.2">
      <c r="A179" s="6" t="s">
        <v>44</v>
      </c>
      <c r="B179" s="2" t="s">
        <v>218</v>
      </c>
      <c r="C179" s="2" t="s">
        <v>253</v>
      </c>
      <c r="D179" s="2" t="s">
        <v>43</v>
      </c>
      <c r="E179" s="2"/>
      <c r="F179" s="3">
        <f>F180</f>
        <v>1601</v>
      </c>
    </row>
    <row r="180" spans="1:6" ht="51.75" customHeight="1" x14ac:dyDescent="0.2">
      <c r="A180" s="6" t="s">
        <v>258</v>
      </c>
      <c r="B180" s="2" t="s">
        <v>218</v>
      </c>
      <c r="C180" s="2" t="s">
        <v>253</v>
      </c>
      <c r="D180" s="2" t="s">
        <v>257</v>
      </c>
      <c r="E180" s="2"/>
      <c r="F180" s="3">
        <f>F181</f>
        <v>1601</v>
      </c>
    </row>
    <row r="181" spans="1:6" ht="24" customHeight="1" x14ac:dyDescent="0.2">
      <c r="A181" s="6" t="s">
        <v>27</v>
      </c>
      <c r="B181" s="2" t="s">
        <v>218</v>
      </c>
      <c r="C181" s="2" t="s">
        <v>253</v>
      </c>
      <c r="D181" s="2" t="s">
        <v>257</v>
      </c>
      <c r="E181" s="2" t="s">
        <v>23</v>
      </c>
      <c r="F181" s="3">
        <f>534+1067</f>
        <v>1601</v>
      </c>
    </row>
    <row r="182" spans="1:6" ht="36" x14ac:dyDescent="0.2">
      <c r="A182" s="20" t="s">
        <v>532</v>
      </c>
      <c r="B182" s="7" t="s">
        <v>218</v>
      </c>
      <c r="C182" s="7" t="s">
        <v>253</v>
      </c>
      <c r="D182" s="7" t="s">
        <v>256</v>
      </c>
      <c r="E182" s="7"/>
      <c r="F182" s="5">
        <f>F183</f>
        <v>275</v>
      </c>
    </row>
    <row r="183" spans="1:6" ht="35.25" customHeight="1" x14ac:dyDescent="0.2">
      <c r="A183" s="23" t="s">
        <v>464</v>
      </c>
      <c r="B183" s="2" t="s">
        <v>218</v>
      </c>
      <c r="C183" s="2" t="s">
        <v>253</v>
      </c>
      <c r="D183" s="2" t="s">
        <v>255</v>
      </c>
      <c r="E183" s="2"/>
      <c r="F183" s="3">
        <f>F184+F186</f>
        <v>275</v>
      </c>
    </row>
    <row r="184" spans="1:6" x14ac:dyDescent="0.2">
      <c r="A184" s="6" t="s">
        <v>254</v>
      </c>
      <c r="B184" s="2" t="s">
        <v>218</v>
      </c>
      <c r="C184" s="2" t="s">
        <v>253</v>
      </c>
      <c r="D184" s="2" t="s">
        <v>252</v>
      </c>
      <c r="E184" s="2"/>
      <c r="F184" s="3">
        <f>F185</f>
        <v>149</v>
      </c>
    </row>
    <row r="185" spans="1:6" ht="24" x14ac:dyDescent="0.2">
      <c r="A185" s="6" t="s">
        <v>27</v>
      </c>
      <c r="B185" s="2" t="s">
        <v>218</v>
      </c>
      <c r="C185" s="2" t="s">
        <v>253</v>
      </c>
      <c r="D185" s="2" t="s">
        <v>252</v>
      </c>
      <c r="E185" s="2" t="s">
        <v>23</v>
      </c>
      <c r="F185" s="3">
        <f>105-105+149</f>
        <v>149</v>
      </c>
    </row>
    <row r="186" spans="1:6" x14ac:dyDescent="0.2">
      <c r="A186" s="1" t="s">
        <v>550</v>
      </c>
      <c r="B186" s="2" t="s">
        <v>218</v>
      </c>
      <c r="C186" s="2" t="s">
        <v>253</v>
      </c>
      <c r="D186" s="2" t="s">
        <v>587</v>
      </c>
      <c r="E186" s="2"/>
      <c r="F186" s="3">
        <f>F187</f>
        <v>126</v>
      </c>
    </row>
    <row r="187" spans="1:6" ht="24" x14ac:dyDescent="0.2">
      <c r="A187" s="1" t="s">
        <v>27</v>
      </c>
      <c r="B187" s="2" t="s">
        <v>218</v>
      </c>
      <c r="C187" s="2" t="s">
        <v>253</v>
      </c>
      <c r="D187" s="2" t="s">
        <v>587</v>
      </c>
      <c r="E187" s="2" t="s">
        <v>23</v>
      </c>
      <c r="F187" s="3">
        <f>118+8</f>
        <v>126</v>
      </c>
    </row>
    <row r="188" spans="1:6" s="21" customFormat="1" x14ac:dyDescent="0.15">
      <c r="A188" s="20" t="s">
        <v>251</v>
      </c>
      <c r="B188" s="7" t="s">
        <v>218</v>
      </c>
      <c r="C188" s="7" t="s">
        <v>249</v>
      </c>
      <c r="D188" s="7"/>
      <c r="E188" s="7"/>
      <c r="F188" s="5">
        <f>F189+F197+F202</f>
        <v>4600</v>
      </c>
    </row>
    <row r="189" spans="1:6" x14ac:dyDescent="0.2">
      <c r="A189" s="20" t="s">
        <v>44</v>
      </c>
      <c r="B189" s="7" t="s">
        <v>218</v>
      </c>
      <c r="C189" s="7" t="s">
        <v>249</v>
      </c>
      <c r="D189" s="7" t="s">
        <v>45</v>
      </c>
      <c r="E189" s="7"/>
      <c r="F189" s="5">
        <f>F190</f>
        <v>50</v>
      </c>
    </row>
    <row r="190" spans="1:6" x14ac:dyDescent="0.2">
      <c r="A190" s="6" t="s">
        <v>44</v>
      </c>
      <c r="B190" s="2" t="s">
        <v>218</v>
      </c>
      <c r="C190" s="2" t="s">
        <v>249</v>
      </c>
      <c r="D190" s="2" t="s">
        <v>43</v>
      </c>
      <c r="E190" s="2"/>
      <c r="F190" s="3">
        <f>F193+F191+F195</f>
        <v>50</v>
      </c>
    </row>
    <row r="191" spans="1:6" ht="24" hidden="1" x14ac:dyDescent="0.2">
      <c r="A191" s="6" t="s">
        <v>393</v>
      </c>
      <c r="B191" s="2" t="s">
        <v>218</v>
      </c>
      <c r="C191" s="2" t="s">
        <v>249</v>
      </c>
      <c r="D191" s="2" t="s">
        <v>394</v>
      </c>
      <c r="E191" s="2"/>
      <c r="F191" s="3">
        <f>F192</f>
        <v>0</v>
      </c>
    </row>
    <row r="192" spans="1:6" ht="24" hidden="1" x14ac:dyDescent="0.2">
      <c r="A192" s="6" t="s">
        <v>27</v>
      </c>
      <c r="B192" s="2" t="s">
        <v>218</v>
      </c>
      <c r="C192" s="2" t="s">
        <v>249</v>
      </c>
      <c r="D192" s="2" t="s">
        <v>394</v>
      </c>
      <c r="E192" s="2" t="s">
        <v>23</v>
      </c>
      <c r="F192" s="3"/>
    </row>
    <row r="193" spans="1:6" ht="27" customHeight="1" x14ac:dyDescent="0.2">
      <c r="A193" s="6" t="s">
        <v>250</v>
      </c>
      <c r="B193" s="2" t="s">
        <v>218</v>
      </c>
      <c r="C193" s="2" t="s">
        <v>249</v>
      </c>
      <c r="D193" s="2" t="s">
        <v>248</v>
      </c>
      <c r="E193" s="2"/>
      <c r="F193" s="3">
        <f>F194</f>
        <v>50</v>
      </c>
    </row>
    <row r="194" spans="1:6" ht="24" x14ac:dyDescent="0.2">
      <c r="A194" s="6" t="s">
        <v>27</v>
      </c>
      <c r="B194" s="2" t="s">
        <v>218</v>
      </c>
      <c r="C194" s="2" t="s">
        <v>249</v>
      </c>
      <c r="D194" s="2" t="s">
        <v>248</v>
      </c>
      <c r="E194" s="2" t="s">
        <v>23</v>
      </c>
      <c r="F194" s="3">
        <v>50</v>
      </c>
    </row>
    <row r="195" spans="1:6" ht="35.25" hidden="1" customHeight="1" x14ac:dyDescent="0.2">
      <c r="A195" s="6" t="s">
        <v>623</v>
      </c>
      <c r="B195" s="2" t="s">
        <v>249</v>
      </c>
      <c r="C195" s="2" t="s">
        <v>249</v>
      </c>
      <c r="D195" s="2" t="s">
        <v>613</v>
      </c>
      <c r="E195" s="2"/>
      <c r="F195" s="3">
        <f>F196</f>
        <v>0</v>
      </c>
    </row>
    <row r="196" spans="1:6" hidden="1" x14ac:dyDescent="0.2">
      <c r="A196" s="6" t="s">
        <v>552</v>
      </c>
      <c r="B196" s="2" t="s">
        <v>249</v>
      </c>
      <c r="C196" s="2" t="s">
        <v>249</v>
      </c>
      <c r="D196" s="2" t="s">
        <v>613</v>
      </c>
      <c r="E196" s="2" t="s">
        <v>1</v>
      </c>
      <c r="F196" s="3">
        <f>1000-1000</f>
        <v>0</v>
      </c>
    </row>
    <row r="197" spans="1:6" ht="24" x14ac:dyDescent="0.2">
      <c r="A197" s="24" t="s">
        <v>533</v>
      </c>
      <c r="B197" s="7" t="s">
        <v>218</v>
      </c>
      <c r="C197" s="7" t="s">
        <v>249</v>
      </c>
      <c r="D197" s="7" t="s">
        <v>396</v>
      </c>
      <c r="E197" s="2"/>
      <c r="F197" s="3">
        <f>F198</f>
        <v>3550</v>
      </c>
    </row>
    <row r="198" spans="1:6" ht="48" x14ac:dyDescent="0.2">
      <c r="A198" s="27" t="s">
        <v>526</v>
      </c>
      <c r="B198" s="2" t="s">
        <v>218</v>
      </c>
      <c r="C198" s="2" t="s">
        <v>249</v>
      </c>
      <c r="D198" s="2" t="s">
        <v>397</v>
      </c>
      <c r="E198" s="2"/>
      <c r="F198" s="3">
        <f>F199</f>
        <v>3550</v>
      </c>
    </row>
    <row r="199" spans="1:6" ht="24" x14ac:dyDescent="0.2">
      <c r="A199" s="1" t="s">
        <v>395</v>
      </c>
      <c r="B199" s="2" t="s">
        <v>218</v>
      </c>
      <c r="C199" s="2" t="s">
        <v>249</v>
      </c>
      <c r="D199" s="2" t="s">
        <v>398</v>
      </c>
      <c r="E199" s="2"/>
      <c r="F199" s="3">
        <f>F201+F200</f>
        <v>3550</v>
      </c>
    </row>
    <row r="200" spans="1:6" ht="24" x14ac:dyDescent="0.2">
      <c r="A200" s="6" t="s">
        <v>27</v>
      </c>
      <c r="B200" s="2" t="s">
        <v>218</v>
      </c>
      <c r="C200" s="2" t="s">
        <v>249</v>
      </c>
      <c r="D200" s="2" t="s">
        <v>398</v>
      </c>
      <c r="E200" s="2" t="s">
        <v>23</v>
      </c>
      <c r="F200" s="3">
        <v>2750</v>
      </c>
    </row>
    <row r="201" spans="1:6" ht="24" x14ac:dyDescent="0.2">
      <c r="A201" s="1" t="s">
        <v>399</v>
      </c>
      <c r="B201" s="2" t="s">
        <v>218</v>
      </c>
      <c r="C201" s="2" t="s">
        <v>249</v>
      </c>
      <c r="D201" s="2" t="s">
        <v>398</v>
      </c>
      <c r="E201" s="2" t="s">
        <v>67</v>
      </c>
      <c r="F201" s="3">
        <f>200+600+16123-2750-13373</f>
        <v>800</v>
      </c>
    </row>
    <row r="202" spans="1:6" ht="37.5" customHeight="1" x14ac:dyDescent="0.2">
      <c r="A202" s="20" t="s">
        <v>11</v>
      </c>
      <c r="B202" s="7" t="s">
        <v>218</v>
      </c>
      <c r="C202" s="7" t="s">
        <v>249</v>
      </c>
      <c r="D202" s="7" t="s">
        <v>10</v>
      </c>
      <c r="E202" s="7"/>
      <c r="F202" s="5">
        <f>F203</f>
        <v>1000</v>
      </c>
    </row>
    <row r="203" spans="1:6" ht="27" customHeight="1" x14ac:dyDescent="0.2">
      <c r="A203" s="6" t="s">
        <v>570</v>
      </c>
      <c r="B203" s="2" t="s">
        <v>218</v>
      </c>
      <c r="C203" s="2" t="s">
        <v>249</v>
      </c>
      <c r="D203" s="2" t="s">
        <v>9</v>
      </c>
      <c r="E203" s="2"/>
      <c r="F203" s="3">
        <f>F204</f>
        <v>1000</v>
      </c>
    </row>
    <row r="204" spans="1:6" ht="25.5" customHeight="1" x14ac:dyDescent="0.2">
      <c r="A204" s="6" t="s">
        <v>571</v>
      </c>
      <c r="B204" s="2" t="s">
        <v>218</v>
      </c>
      <c r="C204" s="2" t="s">
        <v>249</v>
      </c>
      <c r="D204" s="2" t="s">
        <v>572</v>
      </c>
      <c r="E204" s="2"/>
      <c r="F204" s="3">
        <f>F205</f>
        <v>1000</v>
      </c>
    </row>
    <row r="205" spans="1:6" ht="17.25" customHeight="1" x14ac:dyDescent="0.2">
      <c r="A205" s="6" t="s">
        <v>552</v>
      </c>
      <c r="B205" s="2" t="s">
        <v>218</v>
      </c>
      <c r="C205" s="2" t="s">
        <v>249</v>
      </c>
      <c r="D205" s="2" t="s">
        <v>572</v>
      </c>
      <c r="E205" s="2" t="s">
        <v>1</v>
      </c>
      <c r="F205" s="3">
        <v>1000</v>
      </c>
    </row>
    <row r="206" spans="1:6" x14ac:dyDescent="0.2">
      <c r="A206" s="24" t="s">
        <v>424</v>
      </c>
      <c r="B206" s="7" t="s">
        <v>218</v>
      </c>
      <c r="C206" s="7" t="s">
        <v>426</v>
      </c>
      <c r="D206" s="7"/>
      <c r="E206" s="7"/>
      <c r="F206" s="5">
        <f>F207</f>
        <v>1500</v>
      </c>
    </row>
    <row r="207" spans="1:6" x14ac:dyDescent="0.2">
      <c r="A207" s="24" t="s">
        <v>44</v>
      </c>
      <c r="B207" s="7" t="s">
        <v>218</v>
      </c>
      <c r="C207" s="7" t="s">
        <v>426</v>
      </c>
      <c r="D207" s="7" t="s">
        <v>45</v>
      </c>
      <c r="E207" s="7"/>
      <c r="F207" s="5">
        <f>F208</f>
        <v>1500</v>
      </c>
    </row>
    <row r="208" spans="1:6" x14ac:dyDescent="0.2">
      <c r="A208" s="1" t="s">
        <v>44</v>
      </c>
      <c r="B208" s="2" t="s">
        <v>218</v>
      </c>
      <c r="C208" s="2" t="s">
        <v>426</v>
      </c>
      <c r="D208" s="2" t="s">
        <v>43</v>
      </c>
      <c r="E208" s="2"/>
      <c r="F208" s="3">
        <f>F211+F209</f>
        <v>1500</v>
      </c>
    </row>
    <row r="209" spans="1:6" ht="48" x14ac:dyDescent="0.2">
      <c r="A209" s="1" t="s">
        <v>592</v>
      </c>
      <c r="B209" s="2" t="s">
        <v>218</v>
      </c>
      <c r="C209" s="2" t="s">
        <v>426</v>
      </c>
      <c r="D209" s="2" t="s">
        <v>593</v>
      </c>
      <c r="E209" s="2"/>
      <c r="F209" s="3">
        <f>F210</f>
        <v>1500</v>
      </c>
    </row>
    <row r="210" spans="1:6" ht="24" x14ac:dyDescent="0.2">
      <c r="A210" s="1" t="s">
        <v>27</v>
      </c>
      <c r="B210" s="2" t="s">
        <v>218</v>
      </c>
      <c r="C210" s="2" t="s">
        <v>426</v>
      </c>
      <c r="D210" s="2" t="s">
        <v>593</v>
      </c>
      <c r="E210" s="2" t="s">
        <v>23</v>
      </c>
      <c r="F210" s="3">
        <v>1500</v>
      </c>
    </row>
    <row r="211" spans="1:6" ht="36" hidden="1" x14ac:dyDescent="0.2">
      <c r="A211" s="1" t="s">
        <v>425</v>
      </c>
      <c r="B211" s="2" t="s">
        <v>218</v>
      </c>
      <c r="C211" s="2" t="s">
        <v>426</v>
      </c>
      <c r="D211" s="2" t="s">
        <v>427</v>
      </c>
      <c r="E211" s="2"/>
      <c r="F211" s="3">
        <f>F212</f>
        <v>0</v>
      </c>
    </row>
    <row r="212" spans="1:6" ht="24" hidden="1" x14ac:dyDescent="0.2">
      <c r="A212" s="1" t="s">
        <v>27</v>
      </c>
      <c r="B212" s="2" t="s">
        <v>218</v>
      </c>
      <c r="C212" s="2" t="s">
        <v>426</v>
      </c>
      <c r="D212" s="2" t="s">
        <v>427</v>
      </c>
      <c r="E212" s="2" t="s">
        <v>23</v>
      </c>
      <c r="F212" s="3"/>
    </row>
    <row r="213" spans="1:6" x14ac:dyDescent="0.2">
      <c r="A213" s="20" t="s">
        <v>247</v>
      </c>
      <c r="B213" s="7" t="s">
        <v>218</v>
      </c>
      <c r="C213" s="7" t="s">
        <v>232</v>
      </c>
      <c r="D213" s="7"/>
      <c r="E213" s="7"/>
      <c r="F213" s="5">
        <f>F218+F214+F269+F273</f>
        <v>92817</v>
      </c>
    </row>
    <row r="214" spans="1:6" ht="24" hidden="1" x14ac:dyDescent="0.2">
      <c r="A214" s="20" t="s">
        <v>267</v>
      </c>
      <c r="B214" s="7" t="s">
        <v>218</v>
      </c>
      <c r="C214" s="7" t="s">
        <v>232</v>
      </c>
      <c r="D214" s="7" t="s">
        <v>266</v>
      </c>
      <c r="E214" s="7"/>
      <c r="F214" s="5">
        <f>F215</f>
        <v>0</v>
      </c>
    </row>
    <row r="215" spans="1:6" ht="24" hidden="1" x14ac:dyDescent="0.2">
      <c r="A215" s="23" t="s">
        <v>477</v>
      </c>
      <c r="B215" s="2" t="s">
        <v>218</v>
      </c>
      <c r="C215" s="2" t="s">
        <v>232</v>
      </c>
      <c r="D215" s="2" t="s">
        <v>265</v>
      </c>
      <c r="E215" s="2"/>
      <c r="F215" s="3">
        <f>F216</f>
        <v>0</v>
      </c>
    </row>
    <row r="216" spans="1:6" hidden="1" x14ac:dyDescent="0.2">
      <c r="A216" s="6" t="s">
        <v>344</v>
      </c>
      <c r="B216" s="2" t="s">
        <v>218</v>
      </c>
      <c r="C216" s="2" t="s">
        <v>232</v>
      </c>
      <c r="D216" s="2" t="s">
        <v>345</v>
      </c>
      <c r="E216" s="2"/>
      <c r="F216" s="3">
        <f>F217</f>
        <v>0</v>
      </c>
    </row>
    <row r="217" spans="1:6" ht="24" hidden="1" x14ac:dyDescent="0.2">
      <c r="A217" s="6" t="s">
        <v>41</v>
      </c>
      <c r="B217" s="2" t="s">
        <v>218</v>
      </c>
      <c r="C217" s="2" t="s">
        <v>232</v>
      </c>
      <c r="D217" s="2" t="s">
        <v>345</v>
      </c>
      <c r="E217" s="2" t="s">
        <v>38</v>
      </c>
      <c r="F217" s="3">
        <f>200-200</f>
        <v>0</v>
      </c>
    </row>
    <row r="218" spans="1:6" ht="36" customHeight="1" x14ac:dyDescent="0.2">
      <c r="A218" s="20" t="s">
        <v>246</v>
      </c>
      <c r="B218" s="7" t="s">
        <v>218</v>
      </c>
      <c r="C218" s="7" t="s">
        <v>232</v>
      </c>
      <c r="D218" s="7" t="s">
        <v>245</v>
      </c>
      <c r="E218" s="7"/>
      <c r="F218" s="5">
        <f>F219+F229+F262</f>
        <v>88045</v>
      </c>
    </row>
    <row r="219" spans="1:6" ht="36" x14ac:dyDescent="0.2">
      <c r="A219" s="23" t="s">
        <v>465</v>
      </c>
      <c r="B219" s="2" t="s">
        <v>218</v>
      </c>
      <c r="C219" s="2" t="s">
        <v>232</v>
      </c>
      <c r="D219" s="2" t="s">
        <v>244</v>
      </c>
      <c r="E219" s="2"/>
      <c r="F219" s="3">
        <f>F220+F223+F227</f>
        <v>58739</v>
      </c>
    </row>
    <row r="220" spans="1:6" ht="38.25" customHeight="1" x14ac:dyDescent="0.2">
      <c r="A220" s="6" t="s">
        <v>243</v>
      </c>
      <c r="B220" s="2" t="s">
        <v>218</v>
      </c>
      <c r="C220" s="2" t="s">
        <v>232</v>
      </c>
      <c r="D220" s="2" t="s">
        <v>242</v>
      </c>
      <c r="E220" s="2"/>
      <c r="F220" s="3">
        <f>F221+F222</f>
        <v>40282</v>
      </c>
    </row>
    <row r="221" spans="1:6" ht="22.5" customHeight="1" x14ac:dyDescent="0.2">
      <c r="A221" s="6" t="s">
        <v>27</v>
      </c>
      <c r="B221" s="2" t="s">
        <v>218</v>
      </c>
      <c r="C221" s="2" t="s">
        <v>232</v>
      </c>
      <c r="D221" s="2" t="s">
        <v>242</v>
      </c>
      <c r="E221" s="2" t="s">
        <v>23</v>
      </c>
      <c r="F221" s="3">
        <f>19129+5528+15625</f>
        <v>40282</v>
      </c>
    </row>
    <row r="222" spans="1:6" ht="24" hidden="1" x14ac:dyDescent="0.2">
      <c r="A222" s="6" t="s">
        <v>399</v>
      </c>
      <c r="B222" s="2" t="s">
        <v>218</v>
      </c>
      <c r="C222" s="2" t="s">
        <v>232</v>
      </c>
      <c r="D222" s="2" t="s">
        <v>242</v>
      </c>
      <c r="E222" s="2" t="s">
        <v>67</v>
      </c>
      <c r="F222" s="3"/>
    </row>
    <row r="223" spans="1:6" ht="36" x14ac:dyDescent="0.2">
      <c r="A223" s="1" t="s">
        <v>585</v>
      </c>
      <c r="B223" s="2" t="s">
        <v>218</v>
      </c>
      <c r="C223" s="2" t="s">
        <v>232</v>
      </c>
      <c r="D223" s="2" t="s">
        <v>586</v>
      </c>
      <c r="E223" s="2"/>
      <c r="F223" s="3">
        <f>F224</f>
        <v>8563</v>
      </c>
    </row>
    <row r="224" spans="1:6" ht="24" x14ac:dyDescent="0.2">
      <c r="A224" s="1" t="s">
        <v>27</v>
      </c>
      <c r="B224" s="2" t="s">
        <v>218</v>
      </c>
      <c r="C224" s="2" t="s">
        <v>232</v>
      </c>
      <c r="D224" s="2" t="s">
        <v>586</v>
      </c>
      <c r="E224" s="2" t="s">
        <v>23</v>
      </c>
      <c r="F224" s="3">
        <v>8563</v>
      </c>
    </row>
    <row r="225" spans="1:6" ht="24" hidden="1" x14ac:dyDescent="0.2">
      <c r="A225" s="6" t="s">
        <v>241</v>
      </c>
      <c r="B225" s="2" t="s">
        <v>218</v>
      </c>
      <c r="C225" s="2" t="s">
        <v>232</v>
      </c>
      <c r="D225" s="2" t="s">
        <v>240</v>
      </c>
      <c r="E225" s="2"/>
      <c r="F225" s="3"/>
    </row>
    <row r="226" spans="1:6" ht="24" hidden="1" x14ac:dyDescent="0.2">
      <c r="A226" s="6" t="s">
        <v>235</v>
      </c>
      <c r="B226" s="2" t="s">
        <v>218</v>
      </c>
      <c r="C226" s="2" t="s">
        <v>232</v>
      </c>
      <c r="D226" s="2" t="s">
        <v>240</v>
      </c>
      <c r="E226" s="2" t="s">
        <v>23</v>
      </c>
      <c r="F226" s="3">
        <v>0</v>
      </c>
    </row>
    <row r="227" spans="1:6" ht="36" x14ac:dyDescent="0.2">
      <c r="A227" s="1" t="s">
        <v>614</v>
      </c>
      <c r="B227" s="2" t="s">
        <v>218</v>
      </c>
      <c r="C227" s="2" t="s">
        <v>232</v>
      </c>
      <c r="D227" s="2" t="s">
        <v>615</v>
      </c>
      <c r="E227" s="2"/>
      <c r="F227" s="3">
        <f>F228</f>
        <v>9894</v>
      </c>
    </row>
    <row r="228" spans="1:6" ht="24" x14ac:dyDescent="0.2">
      <c r="A228" s="1" t="s">
        <v>27</v>
      </c>
      <c r="B228" s="2" t="s">
        <v>218</v>
      </c>
      <c r="C228" s="2" t="s">
        <v>232</v>
      </c>
      <c r="D228" s="2" t="s">
        <v>615</v>
      </c>
      <c r="E228" s="2" t="s">
        <v>23</v>
      </c>
      <c r="F228" s="3">
        <v>9894</v>
      </c>
    </row>
    <row r="229" spans="1:6" ht="48" customHeight="1" x14ac:dyDescent="0.2">
      <c r="A229" s="23" t="s">
        <v>479</v>
      </c>
      <c r="B229" s="2" t="s">
        <v>218</v>
      </c>
      <c r="C229" s="2" t="s">
        <v>232</v>
      </c>
      <c r="D229" s="2" t="s">
        <v>239</v>
      </c>
      <c r="E229" s="2"/>
      <c r="F229" s="3">
        <f>F233+F230+F237+F239+F241+F243+F245+F247+F249+F251+F253+F255+F257+F259</f>
        <v>29306</v>
      </c>
    </row>
    <row r="230" spans="1:6" ht="49.5" customHeight="1" x14ac:dyDescent="0.2">
      <c r="A230" s="6" t="s">
        <v>606</v>
      </c>
      <c r="B230" s="2" t="s">
        <v>218</v>
      </c>
      <c r="C230" s="2" t="s">
        <v>232</v>
      </c>
      <c r="D230" s="2" t="s">
        <v>346</v>
      </c>
      <c r="E230" s="2"/>
      <c r="F230" s="3">
        <f>F231+F232</f>
        <v>1390</v>
      </c>
    </row>
    <row r="231" spans="1:6" ht="28.5" customHeight="1" x14ac:dyDescent="0.2">
      <c r="A231" s="6" t="s">
        <v>27</v>
      </c>
      <c r="B231" s="2" t="s">
        <v>218</v>
      </c>
      <c r="C231" s="2" t="s">
        <v>232</v>
      </c>
      <c r="D231" s="2" t="s">
        <v>346</v>
      </c>
      <c r="E231" s="2" t="s">
        <v>23</v>
      </c>
      <c r="F231" s="3">
        <f>1000+390</f>
        <v>1390</v>
      </c>
    </row>
    <row r="232" spans="1:6" ht="28.5" hidden="1" customHeight="1" x14ac:dyDescent="0.2">
      <c r="A232" s="6" t="s">
        <v>399</v>
      </c>
      <c r="B232" s="2" t="s">
        <v>218</v>
      </c>
      <c r="C232" s="2" t="s">
        <v>232</v>
      </c>
      <c r="D232" s="2" t="s">
        <v>346</v>
      </c>
      <c r="E232" s="2" t="s">
        <v>67</v>
      </c>
      <c r="F232" s="3"/>
    </row>
    <row r="233" spans="1:6" ht="24" hidden="1" x14ac:dyDescent="0.2">
      <c r="A233" s="6" t="s">
        <v>238</v>
      </c>
      <c r="B233" s="2" t="s">
        <v>218</v>
      </c>
      <c r="C233" s="2" t="s">
        <v>232</v>
      </c>
      <c r="D233" s="2" t="s">
        <v>237</v>
      </c>
      <c r="E233" s="2"/>
      <c r="F233" s="3">
        <f>F235+F236</f>
        <v>0</v>
      </c>
    </row>
    <row r="234" spans="1:6" ht="24" hidden="1" x14ac:dyDescent="0.2">
      <c r="A234" s="6" t="s">
        <v>235</v>
      </c>
      <c r="B234" s="2" t="s">
        <v>218</v>
      </c>
      <c r="C234" s="2" t="s">
        <v>232</v>
      </c>
      <c r="D234" s="2" t="s">
        <v>237</v>
      </c>
      <c r="E234" s="2" t="s">
        <v>23</v>
      </c>
      <c r="F234" s="3">
        <v>0</v>
      </c>
    </row>
    <row r="235" spans="1:6" hidden="1" x14ac:dyDescent="0.2">
      <c r="A235" s="6" t="s">
        <v>5</v>
      </c>
      <c r="B235" s="2" t="s">
        <v>218</v>
      </c>
      <c r="C235" s="2" t="s">
        <v>232</v>
      </c>
      <c r="D235" s="2" t="s">
        <v>237</v>
      </c>
      <c r="E235" s="2" t="s">
        <v>1</v>
      </c>
      <c r="F235" s="3">
        <f>9955-9955</f>
        <v>0</v>
      </c>
    </row>
    <row r="236" spans="1:6" ht="24" hidden="1" x14ac:dyDescent="0.2">
      <c r="A236" s="6" t="s">
        <v>41</v>
      </c>
      <c r="B236" s="2" t="s">
        <v>218</v>
      </c>
      <c r="C236" s="2" t="s">
        <v>232</v>
      </c>
      <c r="D236" s="2" t="s">
        <v>237</v>
      </c>
      <c r="E236" s="2" t="s">
        <v>38</v>
      </c>
      <c r="F236" s="3">
        <f>8495-8495</f>
        <v>0</v>
      </c>
    </row>
    <row r="237" spans="1:6" ht="24" x14ac:dyDescent="0.2">
      <c r="A237" s="6" t="s">
        <v>347</v>
      </c>
      <c r="B237" s="2" t="s">
        <v>218</v>
      </c>
      <c r="C237" s="2" t="s">
        <v>232</v>
      </c>
      <c r="D237" s="2" t="s">
        <v>358</v>
      </c>
      <c r="E237" s="2"/>
      <c r="F237" s="3">
        <f>F238</f>
        <v>280</v>
      </c>
    </row>
    <row r="238" spans="1:6" ht="24" x14ac:dyDescent="0.2">
      <c r="A238" s="6" t="s">
        <v>41</v>
      </c>
      <c r="B238" s="2" t="s">
        <v>218</v>
      </c>
      <c r="C238" s="2" t="s">
        <v>232</v>
      </c>
      <c r="D238" s="2" t="s">
        <v>358</v>
      </c>
      <c r="E238" s="2" t="s">
        <v>38</v>
      </c>
      <c r="F238" s="3">
        <f>1265+169-1147-7</f>
        <v>280</v>
      </c>
    </row>
    <row r="239" spans="1:6" ht="24" x14ac:dyDescent="0.2">
      <c r="A239" s="6" t="s">
        <v>348</v>
      </c>
      <c r="B239" s="2" t="s">
        <v>218</v>
      </c>
      <c r="C239" s="2" t="s">
        <v>232</v>
      </c>
      <c r="D239" s="2" t="s">
        <v>359</v>
      </c>
      <c r="E239" s="2"/>
      <c r="F239" s="3">
        <f>F240</f>
        <v>138</v>
      </c>
    </row>
    <row r="240" spans="1:6" ht="24" x14ac:dyDescent="0.2">
      <c r="A240" s="6" t="s">
        <v>41</v>
      </c>
      <c r="B240" s="2" t="s">
        <v>218</v>
      </c>
      <c r="C240" s="2" t="s">
        <v>232</v>
      </c>
      <c r="D240" s="2" t="s">
        <v>359</v>
      </c>
      <c r="E240" s="2" t="s">
        <v>38</v>
      </c>
      <c r="F240" s="3">
        <f>1486-1347-1</f>
        <v>138</v>
      </c>
    </row>
    <row r="241" spans="1:6" ht="24" x14ac:dyDescent="0.2">
      <c r="A241" s="6" t="s">
        <v>349</v>
      </c>
      <c r="B241" s="2" t="s">
        <v>218</v>
      </c>
      <c r="C241" s="2" t="s">
        <v>232</v>
      </c>
      <c r="D241" s="2" t="s">
        <v>360</v>
      </c>
      <c r="E241" s="2"/>
      <c r="F241" s="3">
        <f>F242</f>
        <v>176</v>
      </c>
    </row>
    <row r="242" spans="1:6" ht="24" x14ac:dyDescent="0.2">
      <c r="A242" s="6" t="s">
        <v>41</v>
      </c>
      <c r="B242" s="2" t="s">
        <v>218</v>
      </c>
      <c r="C242" s="2" t="s">
        <v>232</v>
      </c>
      <c r="D242" s="2" t="s">
        <v>360</v>
      </c>
      <c r="E242" s="2" t="s">
        <v>38</v>
      </c>
      <c r="F242" s="3">
        <f>768+105-696-1</f>
        <v>176</v>
      </c>
    </row>
    <row r="243" spans="1:6" ht="24" hidden="1" x14ac:dyDescent="0.2">
      <c r="A243" s="6" t="s">
        <v>350</v>
      </c>
      <c r="B243" s="2" t="s">
        <v>218</v>
      </c>
      <c r="C243" s="2" t="s">
        <v>232</v>
      </c>
      <c r="D243" s="2" t="s">
        <v>361</v>
      </c>
      <c r="E243" s="2"/>
      <c r="F243" s="3">
        <f>F244</f>
        <v>0</v>
      </c>
    </row>
    <row r="244" spans="1:6" ht="24" hidden="1" x14ac:dyDescent="0.2">
      <c r="A244" s="6" t="s">
        <v>41</v>
      </c>
      <c r="B244" s="2" t="s">
        <v>218</v>
      </c>
      <c r="C244" s="2" t="s">
        <v>232</v>
      </c>
      <c r="D244" s="2" t="s">
        <v>361</v>
      </c>
      <c r="E244" s="2" t="s">
        <v>38</v>
      </c>
      <c r="F244" s="3">
        <f>312+45-283-74</f>
        <v>0</v>
      </c>
    </row>
    <row r="245" spans="1:6" ht="24" hidden="1" x14ac:dyDescent="0.2">
      <c r="A245" s="6" t="s">
        <v>351</v>
      </c>
      <c r="B245" s="2" t="s">
        <v>218</v>
      </c>
      <c r="C245" s="2" t="s">
        <v>232</v>
      </c>
      <c r="D245" s="2" t="s">
        <v>362</v>
      </c>
      <c r="E245" s="2"/>
      <c r="F245" s="3">
        <f>F246</f>
        <v>0</v>
      </c>
    </row>
    <row r="246" spans="1:6" ht="24" hidden="1" x14ac:dyDescent="0.2">
      <c r="A246" s="6" t="s">
        <v>41</v>
      </c>
      <c r="B246" s="2" t="s">
        <v>218</v>
      </c>
      <c r="C246" s="2" t="s">
        <v>232</v>
      </c>
      <c r="D246" s="2" t="s">
        <v>362</v>
      </c>
      <c r="E246" s="2" t="s">
        <v>38</v>
      </c>
      <c r="F246" s="3">
        <f>459+68-416-111</f>
        <v>0</v>
      </c>
    </row>
    <row r="247" spans="1:6" ht="24" hidden="1" x14ac:dyDescent="0.2">
      <c r="A247" s="6" t="s">
        <v>352</v>
      </c>
      <c r="B247" s="2" t="s">
        <v>218</v>
      </c>
      <c r="C247" s="2" t="s">
        <v>232</v>
      </c>
      <c r="D247" s="2" t="s">
        <v>363</v>
      </c>
      <c r="E247" s="2"/>
      <c r="F247" s="3">
        <f>F248</f>
        <v>0</v>
      </c>
    </row>
    <row r="248" spans="1:6" ht="24" hidden="1" x14ac:dyDescent="0.2">
      <c r="A248" s="6" t="s">
        <v>41</v>
      </c>
      <c r="B248" s="2" t="s">
        <v>218</v>
      </c>
      <c r="C248" s="2" t="s">
        <v>232</v>
      </c>
      <c r="D248" s="2" t="s">
        <v>363</v>
      </c>
      <c r="E248" s="2" t="s">
        <v>38</v>
      </c>
      <c r="F248" s="3">
        <f>270+87-244-113</f>
        <v>0</v>
      </c>
    </row>
    <row r="249" spans="1:6" ht="24" x14ac:dyDescent="0.2">
      <c r="A249" s="6" t="s">
        <v>353</v>
      </c>
      <c r="B249" s="2" t="s">
        <v>218</v>
      </c>
      <c r="C249" s="2" t="s">
        <v>232</v>
      </c>
      <c r="D249" s="2" t="s">
        <v>364</v>
      </c>
      <c r="E249" s="2"/>
      <c r="F249" s="3">
        <f>F250</f>
        <v>211</v>
      </c>
    </row>
    <row r="250" spans="1:6" ht="24" x14ac:dyDescent="0.2">
      <c r="A250" s="6" t="s">
        <v>41</v>
      </c>
      <c r="B250" s="2" t="s">
        <v>218</v>
      </c>
      <c r="C250" s="2" t="s">
        <v>232</v>
      </c>
      <c r="D250" s="2" t="s">
        <v>364</v>
      </c>
      <c r="E250" s="2" t="s">
        <v>38</v>
      </c>
      <c r="F250" s="3">
        <f>3487-3160-116</f>
        <v>211</v>
      </c>
    </row>
    <row r="251" spans="1:6" ht="24" x14ac:dyDescent="0.2">
      <c r="A251" s="6" t="s">
        <v>354</v>
      </c>
      <c r="B251" s="2" t="s">
        <v>218</v>
      </c>
      <c r="C251" s="2" t="s">
        <v>232</v>
      </c>
      <c r="D251" s="2" t="s">
        <v>365</v>
      </c>
      <c r="E251" s="2"/>
      <c r="F251" s="3">
        <f>F252</f>
        <v>184</v>
      </c>
    </row>
    <row r="252" spans="1:6" ht="24" x14ac:dyDescent="0.2">
      <c r="A252" s="6" t="s">
        <v>41</v>
      </c>
      <c r="B252" s="2" t="s">
        <v>218</v>
      </c>
      <c r="C252" s="2" t="s">
        <v>232</v>
      </c>
      <c r="D252" s="2" t="s">
        <v>365</v>
      </c>
      <c r="E252" s="2" t="s">
        <v>38</v>
      </c>
      <c r="F252" s="3">
        <f>1419+176-1286-125</f>
        <v>184</v>
      </c>
    </row>
    <row r="253" spans="1:6" ht="24" hidden="1" x14ac:dyDescent="0.2">
      <c r="A253" s="6" t="s">
        <v>355</v>
      </c>
      <c r="B253" s="2" t="s">
        <v>218</v>
      </c>
      <c r="C253" s="2" t="s">
        <v>232</v>
      </c>
      <c r="D253" s="2" t="s">
        <v>366</v>
      </c>
      <c r="E253" s="2"/>
      <c r="F253" s="3">
        <f>F254</f>
        <v>0</v>
      </c>
    </row>
    <row r="254" spans="1:6" ht="24" hidden="1" x14ac:dyDescent="0.2">
      <c r="A254" s="6" t="s">
        <v>41</v>
      </c>
      <c r="B254" s="2" t="s">
        <v>218</v>
      </c>
      <c r="C254" s="2" t="s">
        <v>232</v>
      </c>
      <c r="D254" s="2" t="s">
        <v>366</v>
      </c>
      <c r="E254" s="2" t="s">
        <v>38</v>
      </c>
      <c r="F254" s="3">
        <f>550+79-499-130</f>
        <v>0</v>
      </c>
    </row>
    <row r="255" spans="1:6" ht="24" x14ac:dyDescent="0.2">
      <c r="A255" s="6" t="s">
        <v>356</v>
      </c>
      <c r="B255" s="2" t="s">
        <v>218</v>
      </c>
      <c r="C255" s="2" t="s">
        <v>232</v>
      </c>
      <c r="D255" s="2" t="s">
        <v>367</v>
      </c>
      <c r="E255" s="2"/>
      <c r="F255" s="3">
        <f>F256</f>
        <v>600</v>
      </c>
    </row>
    <row r="256" spans="1:6" ht="24" x14ac:dyDescent="0.2">
      <c r="A256" s="6" t="s">
        <v>41</v>
      </c>
      <c r="B256" s="2" t="s">
        <v>218</v>
      </c>
      <c r="C256" s="2" t="s">
        <v>232</v>
      </c>
      <c r="D256" s="2" t="s">
        <v>367</v>
      </c>
      <c r="E256" s="2" t="s">
        <v>38</v>
      </c>
      <c r="F256" s="3">
        <f>3333+455-3021-167</f>
        <v>600</v>
      </c>
    </row>
    <row r="257" spans="1:6" ht="24" x14ac:dyDescent="0.2">
      <c r="A257" s="6" t="s">
        <v>357</v>
      </c>
      <c r="B257" s="2" t="s">
        <v>218</v>
      </c>
      <c r="C257" s="2" t="s">
        <v>232</v>
      </c>
      <c r="D257" s="2" t="s">
        <v>237</v>
      </c>
      <c r="E257" s="2"/>
      <c r="F257" s="3">
        <f>F258</f>
        <v>1134</v>
      </c>
    </row>
    <row r="258" spans="1:6" ht="24" x14ac:dyDescent="0.2">
      <c r="A258" s="6" t="s">
        <v>41</v>
      </c>
      <c r="B258" s="2" t="s">
        <v>218</v>
      </c>
      <c r="C258" s="2" t="s">
        <v>232</v>
      </c>
      <c r="D258" s="2" t="s">
        <v>237</v>
      </c>
      <c r="E258" s="2" t="s">
        <v>38</v>
      </c>
      <c r="F258" s="3">
        <f>4959+319-4494+350</f>
        <v>1134</v>
      </c>
    </row>
    <row r="259" spans="1:6" ht="24" x14ac:dyDescent="0.2">
      <c r="A259" s="6" t="s">
        <v>594</v>
      </c>
      <c r="B259" s="2" t="s">
        <v>218</v>
      </c>
      <c r="C259" s="2" t="s">
        <v>232</v>
      </c>
      <c r="D259" s="2" t="s">
        <v>595</v>
      </c>
      <c r="E259" s="2"/>
      <c r="F259" s="3">
        <f>F261+F260</f>
        <v>25193</v>
      </c>
    </row>
    <row r="260" spans="1:6" ht="24" x14ac:dyDescent="0.2">
      <c r="A260" s="6" t="s">
        <v>27</v>
      </c>
      <c r="B260" s="2" t="s">
        <v>218</v>
      </c>
      <c r="C260" s="2" t="s">
        <v>232</v>
      </c>
      <c r="D260" s="2" t="s">
        <v>595</v>
      </c>
      <c r="E260" s="2" t="s">
        <v>23</v>
      </c>
      <c r="F260" s="3">
        <v>309</v>
      </c>
    </row>
    <row r="261" spans="1:6" ht="24" x14ac:dyDescent="0.2">
      <c r="A261" s="6" t="s">
        <v>41</v>
      </c>
      <c r="B261" s="2" t="s">
        <v>218</v>
      </c>
      <c r="C261" s="2" t="s">
        <v>232</v>
      </c>
      <c r="D261" s="2" t="s">
        <v>595</v>
      </c>
      <c r="E261" s="2" t="s">
        <v>38</v>
      </c>
      <c r="F261" s="3">
        <f>16593+4751+3540</f>
        <v>24884</v>
      </c>
    </row>
    <row r="262" spans="1:6" ht="24.75" hidden="1" customHeight="1" x14ac:dyDescent="0.2">
      <c r="A262" s="23" t="s">
        <v>466</v>
      </c>
      <c r="B262" s="2" t="s">
        <v>218</v>
      </c>
      <c r="C262" s="2" t="s">
        <v>232</v>
      </c>
      <c r="D262" s="2" t="s">
        <v>236</v>
      </c>
      <c r="E262" s="2"/>
      <c r="F262" s="3">
        <f>F263</f>
        <v>0</v>
      </c>
    </row>
    <row r="263" spans="1:6" ht="36" hidden="1" x14ac:dyDescent="0.2">
      <c r="A263" s="6" t="s">
        <v>496</v>
      </c>
      <c r="B263" s="2" t="s">
        <v>218</v>
      </c>
      <c r="C263" s="2" t="s">
        <v>232</v>
      </c>
      <c r="D263" s="2" t="s">
        <v>234</v>
      </c>
      <c r="E263" s="2"/>
      <c r="F263" s="3">
        <f>F265+F264+F268</f>
        <v>0</v>
      </c>
    </row>
    <row r="264" spans="1:6" ht="24" hidden="1" x14ac:dyDescent="0.2">
      <c r="A264" s="6" t="s">
        <v>27</v>
      </c>
      <c r="B264" s="2" t="s">
        <v>218</v>
      </c>
      <c r="C264" s="2" t="s">
        <v>232</v>
      </c>
      <c r="D264" s="2" t="s">
        <v>234</v>
      </c>
      <c r="E264" s="2" t="s">
        <v>23</v>
      </c>
      <c r="F264" s="3"/>
    </row>
    <row r="265" spans="1:6" ht="24" hidden="1" x14ac:dyDescent="0.2">
      <c r="A265" s="6" t="s">
        <v>399</v>
      </c>
      <c r="B265" s="2" t="s">
        <v>218</v>
      </c>
      <c r="C265" s="2" t="s">
        <v>232</v>
      </c>
      <c r="D265" s="2" t="s">
        <v>234</v>
      </c>
      <c r="E265" s="2" t="s">
        <v>67</v>
      </c>
      <c r="F265" s="3"/>
    </row>
    <row r="266" spans="1:6" ht="36" hidden="1" x14ac:dyDescent="0.2">
      <c r="A266" s="6" t="s">
        <v>233</v>
      </c>
      <c r="B266" s="2" t="s">
        <v>218</v>
      </c>
      <c r="C266" s="2" t="s">
        <v>232</v>
      </c>
      <c r="D266" s="2" t="s">
        <v>234</v>
      </c>
      <c r="E266" s="2" t="s">
        <v>67</v>
      </c>
      <c r="F266" s="3"/>
    </row>
    <row r="267" spans="1:6" ht="14.25" hidden="1" customHeight="1" x14ac:dyDescent="0.2">
      <c r="A267" s="6" t="s">
        <v>69</v>
      </c>
      <c r="B267" s="2" t="s">
        <v>218</v>
      </c>
      <c r="C267" s="2" t="s">
        <v>232</v>
      </c>
      <c r="D267" s="2" t="s">
        <v>234</v>
      </c>
      <c r="E267" s="2" t="s">
        <v>67</v>
      </c>
      <c r="F267" s="3"/>
    </row>
    <row r="268" spans="1:6" ht="14.25" hidden="1" customHeight="1" x14ac:dyDescent="0.2">
      <c r="A268" s="6" t="s">
        <v>138</v>
      </c>
      <c r="B268" s="2" t="s">
        <v>218</v>
      </c>
      <c r="C268" s="2" t="s">
        <v>232</v>
      </c>
      <c r="D268" s="2" t="s">
        <v>234</v>
      </c>
      <c r="E268" s="2" t="s">
        <v>136</v>
      </c>
      <c r="F268" s="3"/>
    </row>
    <row r="269" spans="1:6" ht="14.25" hidden="1" customHeight="1" x14ac:dyDescent="0.2">
      <c r="A269" s="24" t="s">
        <v>44</v>
      </c>
      <c r="B269" s="7" t="s">
        <v>218</v>
      </c>
      <c r="C269" s="7" t="s">
        <v>232</v>
      </c>
      <c r="D269" s="7" t="s">
        <v>45</v>
      </c>
      <c r="E269" s="2"/>
      <c r="F269" s="5">
        <f t="shared" ref="F269:F270" si="1">F270</f>
        <v>0</v>
      </c>
    </row>
    <row r="270" spans="1:6" ht="14.25" hidden="1" customHeight="1" x14ac:dyDescent="0.2">
      <c r="A270" s="1" t="s">
        <v>44</v>
      </c>
      <c r="B270" s="2" t="s">
        <v>218</v>
      </c>
      <c r="C270" s="2" t="s">
        <v>232</v>
      </c>
      <c r="D270" s="2" t="s">
        <v>43</v>
      </c>
      <c r="E270" s="2"/>
      <c r="F270" s="3">
        <f t="shared" si="1"/>
        <v>0</v>
      </c>
    </row>
    <row r="271" spans="1:6" ht="24" hidden="1" x14ac:dyDescent="0.2">
      <c r="A271" s="1" t="s">
        <v>393</v>
      </c>
      <c r="B271" s="2" t="s">
        <v>218</v>
      </c>
      <c r="C271" s="2" t="s">
        <v>232</v>
      </c>
      <c r="D271" s="2" t="s">
        <v>394</v>
      </c>
      <c r="E271" s="2"/>
      <c r="F271" s="3">
        <f>F272</f>
        <v>0</v>
      </c>
    </row>
    <row r="272" spans="1:6" ht="24" hidden="1" x14ac:dyDescent="0.2">
      <c r="A272" s="6" t="s">
        <v>27</v>
      </c>
      <c r="B272" s="2" t="s">
        <v>218</v>
      </c>
      <c r="C272" s="2" t="s">
        <v>232</v>
      </c>
      <c r="D272" s="2" t="s">
        <v>394</v>
      </c>
      <c r="E272" s="2" t="s">
        <v>23</v>
      </c>
      <c r="F272" s="3"/>
    </row>
    <row r="273" spans="1:6" ht="14.25" customHeight="1" x14ac:dyDescent="0.2">
      <c r="A273" s="20" t="s">
        <v>44</v>
      </c>
      <c r="B273" s="7" t="s">
        <v>218</v>
      </c>
      <c r="C273" s="7" t="s">
        <v>232</v>
      </c>
      <c r="D273" s="7" t="s">
        <v>45</v>
      </c>
      <c r="E273" s="7"/>
      <c r="F273" s="5">
        <f>F274</f>
        <v>4772</v>
      </c>
    </row>
    <row r="274" spans="1:6" x14ac:dyDescent="0.2">
      <c r="A274" s="6" t="s">
        <v>44</v>
      </c>
      <c r="B274" s="2" t="s">
        <v>218</v>
      </c>
      <c r="C274" s="2" t="s">
        <v>232</v>
      </c>
      <c r="D274" s="2" t="s">
        <v>43</v>
      </c>
      <c r="E274" s="2"/>
      <c r="F274" s="3">
        <f>F275</f>
        <v>4772</v>
      </c>
    </row>
    <row r="275" spans="1:6" ht="24" x14ac:dyDescent="0.2">
      <c r="A275" s="6" t="s">
        <v>102</v>
      </c>
      <c r="B275" s="2" t="s">
        <v>218</v>
      </c>
      <c r="C275" s="2" t="s">
        <v>232</v>
      </c>
      <c r="D275" s="2" t="s">
        <v>97</v>
      </c>
      <c r="E275" s="2"/>
      <c r="F275" s="3">
        <f>F276</f>
        <v>4772</v>
      </c>
    </row>
    <row r="276" spans="1:6" ht="24" x14ac:dyDescent="0.2">
      <c r="A276" s="6" t="s">
        <v>41</v>
      </c>
      <c r="B276" s="2" t="s">
        <v>218</v>
      </c>
      <c r="C276" s="2" t="s">
        <v>232</v>
      </c>
      <c r="D276" s="2" t="s">
        <v>97</v>
      </c>
      <c r="E276" s="2" t="s">
        <v>38</v>
      </c>
      <c r="F276" s="3">
        <f>12365+1-4502-946-3646+1500</f>
        <v>4772</v>
      </c>
    </row>
    <row r="277" spans="1:6" ht="14.25" customHeight="1" x14ac:dyDescent="0.2">
      <c r="A277" s="20" t="s">
        <v>231</v>
      </c>
      <c r="B277" s="7" t="s">
        <v>218</v>
      </c>
      <c r="C277" s="7" t="s">
        <v>217</v>
      </c>
      <c r="D277" s="7"/>
      <c r="E277" s="7"/>
      <c r="F277" s="5">
        <f>F278+F286+F293</f>
        <v>10377</v>
      </c>
    </row>
    <row r="278" spans="1:6" ht="14.25" customHeight="1" x14ac:dyDescent="0.2">
      <c r="A278" s="20" t="s">
        <v>44</v>
      </c>
      <c r="B278" s="7" t="s">
        <v>218</v>
      </c>
      <c r="C278" s="7" t="s">
        <v>217</v>
      </c>
      <c r="D278" s="7" t="s">
        <v>45</v>
      </c>
      <c r="E278" s="7"/>
      <c r="F278" s="5">
        <f>F279</f>
        <v>7748</v>
      </c>
    </row>
    <row r="279" spans="1:6" x14ac:dyDescent="0.2">
      <c r="A279" s="6" t="s">
        <v>44</v>
      </c>
      <c r="B279" s="2" t="s">
        <v>218</v>
      </c>
      <c r="C279" s="2" t="s">
        <v>217</v>
      </c>
      <c r="D279" s="2" t="s">
        <v>43</v>
      </c>
      <c r="E279" s="2"/>
      <c r="F279" s="3">
        <f>F280+F282</f>
        <v>7748</v>
      </c>
    </row>
    <row r="280" spans="1:6" x14ac:dyDescent="0.2">
      <c r="A280" s="6" t="s">
        <v>230</v>
      </c>
      <c r="B280" s="2" t="s">
        <v>218</v>
      </c>
      <c r="C280" s="2" t="s">
        <v>217</v>
      </c>
      <c r="D280" s="2" t="s">
        <v>229</v>
      </c>
      <c r="E280" s="2"/>
      <c r="F280" s="3">
        <f>F281</f>
        <v>748</v>
      </c>
    </row>
    <row r="281" spans="1:6" ht="24" x14ac:dyDescent="0.2">
      <c r="A281" s="6" t="s">
        <v>27</v>
      </c>
      <c r="B281" s="2" t="s">
        <v>218</v>
      </c>
      <c r="C281" s="2" t="s">
        <v>217</v>
      </c>
      <c r="D281" s="2" t="s">
        <v>229</v>
      </c>
      <c r="E281" s="2" t="s">
        <v>23</v>
      </c>
      <c r="F281" s="3">
        <f>300+300+148</f>
        <v>748</v>
      </c>
    </row>
    <row r="282" spans="1:6" ht="24" x14ac:dyDescent="0.2">
      <c r="A282" s="6" t="s">
        <v>596</v>
      </c>
      <c r="B282" s="2" t="s">
        <v>218</v>
      </c>
      <c r="C282" s="2" t="s">
        <v>217</v>
      </c>
      <c r="D282" s="2" t="s">
        <v>605</v>
      </c>
      <c r="E282" s="2"/>
      <c r="F282" s="3">
        <f>F283</f>
        <v>7000</v>
      </c>
    </row>
    <row r="283" spans="1:6" ht="24" x14ac:dyDescent="0.2">
      <c r="A283" s="6" t="s">
        <v>27</v>
      </c>
      <c r="B283" s="2" t="s">
        <v>218</v>
      </c>
      <c r="C283" s="2" t="s">
        <v>217</v>
      </c>
      <c r="D283" s="2" t="s">
        <v>605</v>
      </c>
      <c r="E283" s="2" t="s">
        <v>23</v>
      </c>
      <c r="F283" s="3">
        <f>434+6566</f>
        <v>7000</v>
      </c>
    </row>
    <row r="284" spans="1:6" ht="12.75" hidden="1" customHeight="1" x14ac:dyDescent="0.2">
      <c r="A284" s="6" t="s">
        <v>228</v>
      </c>
      <c r="B284" s="2" t="s">
        <v>218</v>
      </c>
      <c r="C284" s="2" t="s">
        <v>217</v>
      </c>
      <c r="D284" s="2" t="s">
        <v>227</v>
      </c>
      <c r="E284" s="2"/>
      <c r="F284" s="3">
        <f>F285</f>
        <v>0</v>
      </c>
    </row>
    <row r="285" spans="1:6" ht="24" hidden="1" x14ac:dyDescent="0.2">
      <c r="A285" s="6" t="s">
        <v>109</v>
      </c>
      <c r="B285" s="2" t="s">
        <v>218</v>
      </c>
      <c r="C285" s="2" t="s">
        <v>217</v>
      </c>
      <c r="D285" s="2" t="s">
        <v>227</v>
      </c>
      <c r="E285" s="2" t="s">
        <v>23</v>
      </c>
      <c r="F285" s="3">
        <v>0</v>
      </c>
    </row>
    <row r="286" spans="1:6" ht="52.5" customHeight="1" x14ac:dyDescent="0.2">
      <c r="A286" s="20" t="s">
        <v>226</v>
      </c>
      <c r="B286" s="7" t="s">
        <v>218</v>
      </c>
      <c r="C286" s="7" t="s">
        <v>217</v>
      </c>
      <c r="D286" s="7" t="s">
        <v>225</v>
      </c>
      <c r="E286" s="7"/>
      <c r="F286" s="5">
        <f>F287+F290</f>
        <v>2520</v>
      </c>
    </row>
    <row r="287" spans="1:6" x14ac:dyDescent="0.2">
      <c r="A287" s="23" t="s">
        <v>480</v>
      </c>
      <c r="B287" s="2" t="s">
        <v>218</v>
      </c>
      <c r="C287" s="2" t="s">
        <v>217</v>
      </c>
      <c r="D287" s="2" t="s">
        <v>224</v>
      </c>
      <c r="E287" s="2"/>
      <c r="F287" s="3">
        <f>F288</f>
        <v>2510</v>
      </c>
    </row>
    <row r="288" spans="1:6" ht="77.25" customHeight="1" x14ac:dyDescent="0.2">
      <c r="A288" s="6" t="s">
        <v>223</v>
      </c>
      <c r="B288" s="2" t="s">
        <v>218</v>
      </c>
      <c r="C288" s="2" t="s">
        <v>217</v>
      </c>
      <c r="D288" s="2" t="s">
        <v>222</v>
      </c>
      <c r="E288" s="2"/>
      <c r="F288" s="3">
        <f>F289</f>
        <v>2510</v>
      </c>
    </row>
    <row r="289" spans="1:6" ht="18.75" customHeight="1" x14ac:dyDescent="0.2">
      <c r="A289" s="6" t="s">
        <v>138</v>
      </c>
      <c r="B289" s="2" t="s">
        <v>218</v>
      </c>
      <c r="C289" s="2" t="s">
        <v>217</v>
      </c>
      <c r="D289" s="2" t="s">
        <v>222</v>
      </c>
      <c r="E289" s="2" t="s">
        <v>136</v>
      </c>
      <c r="F289" s="3">
        <f>2355+155</f>
        <v>2510</v>
      </c>
    </row>
    <row r="290" spans="1:6" ht="15" customHeight="1" x14ac:dyDescent="0.2">
      <c r="A290" s="23" t="s">
        <v>221</v>
      </c>
      <c r="B290" s="2" t="s">
        <v>218</v>
      </c>
      <c r="C290" s="2" t="s">
        <v>217</v>
      </c>
      <c r="D290" s="2" t="s">
        <v>220</v>
      </c>
      <c r="E290" s="2"/>
      <c r="F290" s="3">
        <f>F291</f>
        <v>10</v>
      </c>
    </row>
    <row r="291" spans="1:6" ht="36" x14ac:dyDescent="0.2">
      <c r="A291" s="6" t="s">
        <v>219</v>
      </c>
      <c r="B291" s="2" t="s">
        <v>218</v>
      </c>
      <c r="C291" s="2" t="s">
        <v>217</v>
      </c>
      <c r="D291" s="2" t="s">
        <v>216</v>
      </c>
      <c r="E291" s="2"/>
      <c r="F291" s="3">
        <f>F292</f>
        <v>10</v>
      </c>
    </row>
    <row r="292" spans="1:6" ht="27" customHeight="1" x14ac:dyDescent="0.2">
      <c r="A292" s="6" t="s">
        <v>27</v>
      </c>
      <c r="B292" s="2" t="s">
        <v>218</v>
      </c>
      <c r="C292" s="2" t="s">
        <v>217</v>
      </c>
      <c r="D292" s="2" t="s">
        <v>216</v>
      </c>
      <c r="E292" s="2" t="s">
        <v>23</v>
      </c>
      <c r="F292" s="3">
        <v>10</v>
      </c>
    </row>
    <row r="293" spans="1:6" ht="37.5" customHeight="1" x14ac:dyDescent="0.2">
      <c r="A293" s="20" t="s">
        <v>11</v>
      </c>
      <c r="B293" s="7" t="s">
        <v>218</v>
      </c>
      <c r="C293" s="7" t="s">
        <v>217</v>
      </c>
      <c r="D293" s="7" t="s">
        <v>10</v>
      </c>
      <c r="E293" s="7"/>
      <c r="F293" s="5">
        <f>F294</f>
        <v>109</v>
      </c>
    </row>
    <row r="294" spans="1:6" ht="27" customHeight="1" x14ac:dyDescent="0.2">
      <c r="A294" s="6" t="s">
        <v>570</v>
      </c>
      <c r="B294" s="2" t="s">
        <v>218</v>
      </c>
      <c r="C294" s="2" t="s">
        <v>217</v>
      </c>
      <c r="D294" s="2" t="s">
        <v>9</v>
      </c>
      <c r="E294" s="2"/>
      <c r="F294" s="3">
        <f>F295</f>
        <v>109</v>
      </c>
    </row>
    <row r="295" spans="1:6" ht="27" customHeight="1" x14ac:dyDescent="0.2">
      <c r="A295" s="6" t="s">
        <v>571</v>
      </c>
      <c r="B295" s="2" t="s">
        <v>218</v>
      </c>
      <c r="C295" s="2" t="s">
        <v>217</v>
      </c>
      <c r="D295" s="2" t="s">
        <v>572</v>
      </c>
      <c r="E295" s="2"/>
      <c r="F295" s="3">
        <f>F296</f>
        <v>109</v>
      </c>
    </row>
    <row r="296" spans="1:6" ht="21" customHeight="1" x14ac:dyDescent="0.2">
      <c r="A296" s="6" t="s">
        <v>552</v>
      </c>
      <c r="B296" s="2" t="s">
        <v>218</v>
      </c>
      <c r="C296" s="2" t="s">
        <v>217</v>
      </c>
      <c r="D296" s="2" t="s">
        <v>572</v>
      </c>
      <c r="E296" s="2" t="s">
        <v>1</v>
      </c>
      <c r="F296" s="3">
        <f>30+79</f>
        <v>109</v>
      </c>
    </row>
    <row r="297" spans="1:6" ht="14.25" customHeight="1" x14ac:dyDescent="0.2">
      <c r="A297" s="20" t="s">
        <v>215</v>
      </c>
      <c r="B297" s="7" t="s">
        <v>197</v>
      </c>
      <c r="C297" s="7"/>
      <c r="D297" s="7"/>
      <c r="E297" s="7"/>
      <c r="F297" s="5">
        <f>F298+F311+F404+F395</f>
        <v>148413</v>
      </c>
    </row>
    <row r="298" spans="1:6" ht="14.25" customHeight="1" x14ac:dyDescent="0.2">
      <c r="A298" s="20" t="s">
        <v>214</v>
      </c>
      <c r="B298" s="7" t="s">
        <v>197</v>
      </c>
      <c r="C298" s="7" t="s">
        <v>212</v>
      </c>
      <c r="D298" s="7"/>
      <c r="E298" s="7"/>
      <c r="F298" s="5">
        <f>F299+F303</f>
        <v>106403</v>
      </c>
    </row>
    <row r="299" spans="1:6" ht="13.5" customHeight="1" x14ac:dyDescent="0.2">
      <c r="A299" s="20" t="s">
        <v>44</v>
      </c>
      <c r="B299" s="7" t="s">
        <v>197</v>
      </c>
      <c r="C299" s="7" t="s">
        <v>212</v>
      </c>
      <c r="D299" s="7" t="s">
        <v>45</v>
      </c>
      <c r="E299" s="7"/>
      <c r="F299" s="5">
        <f>F300</f>
        <v>260</v>
      </c>
    </row>
    <row r="300" spans="1:6" ht="18" customHeight="1" x14ac:dyDescent="0.2">
      <c r="A300" s="6" t="s">
        <v>44</v>
      </c>
      <c r="B300" s="2" t="s">
        <v>197</v>
      </c>
      <c r="C300" s="2" t="s">
        <v>212</v>
      </c>
      <c r="D300" s="2" t="s">
        <v>43</v>
      </c>
      <c r="E300" s="2"/>
      <c r="F300" s="3">
        <f>F301</f>
        <v>260</v>
      </c>
    </row>
    <row r="301" spans="1:6" ht="27" customHeight="1" x14ac:dyDescent="0.2">
      <c r="A301" s="6" t="s">
        <v>213</v>
      </c>
      <c r="B301" s="2" t="s">
        <v>197</v>
      </c>
      <c r="C301" s="2" t="s">
        <v>212</v>
      </c>
      <c r="D301" s="2" t="s">
        <v>211</v>
      </c>
      <c r="E301" s="2"/>
      <c r="F301" s="3">
        <f>F302</f>
        <v>260</v>
      </c>
    </row>
    <row r="302" spans="1:6" ht="24" x14ac:dyDescent="0.2">
      <c r="A302" s="6" t="s">
        <v>27</v>
      </c>
      <c r="B302" s="2" t="s">
        <v>197</v>
      </c>
      <c r="C302" s="2" t="s">
        <v>212</v>
      </c>
      <c r="D302" s="2" t="s">
        <v>211</v>
      </c>
      <c r="E302" s="2" t="s">
        <v>23</v>
      </c>
      <c r="F302" s="3">
        <f>150+110</f>
        <v>260</v>
      </c>
    </row>
    <row r="303" spans="1:6" ht="60" x14ac:dyDescent="0.2">
      <c r="A303" s="20" t="s">
        <v>368</v>
      </c>
      <c r="B303" s="7" t="s">
        <v>197</v>
      </c>
      <c r="C303" s="7" t="s">
        <v>212</v>
      </c>
      <c r="D303" s="7" t="s">
        <v>369</v>
      </c>
      <c r="E303" s="7"/>
      <c r="F303" s="5">
        <f>F304</f>
        <v>106143</v>
      </c>
    </row>
    <row r="304" spans="1:6" ht="36" x14ac:dyDescent="0.2">
      <c r="A304" s="23" t="s">
        <v>467</v>
      </c>
      <c r="B304" s="2" t="s">
        <v>197</v>
      </c>
      <c r="C304" s="2" t="s">
        <v>212</v>
      </c>
      <c r="D304" s="2" t="s">
        <v>370</v>
      </c>
      <c r="E304" s="2"/>
      <c r="F304" s="3">
        <f>F307+F305+F309</f>
        <v>106143</v>
      </c>
    </row>
    <row r="305" spans="1:6" ht="24" x14ac:dyDescent="0.2">
      <c r="A305" s="6" t="s">
        <v>400</v>
      </c>
      <c r="B305" s="2" t="s">
        <v>197</v>
      </c>
      <c r="C305" s="2" t="s">
        <v>212</v>
      </c>
      <c r="D305" s="2" t="s">
        <v>401</v>
      </c>
      <c r="E305" s="2"/>
      <c r="F305" s="3">
        <f>F306</f>
        <v>101934</v>
      </c>
    </row>
    <row r="306" spans="1:6" ht="24" x14ac:dyDescent="0.2">
      <c r="A306" s="6" t="s">
        <v>399</v>
      </c>
      <c r="B306" s="2" t="s">
        <v>197</v>
      </c>
      <c r="C306" s="2" t="s">
        <v>212</v>
      </c>
      <c r="D306" s="2" t="s">
        <v>401</v>
      </c>
      <c r="E306" s="2" t="s">
        <v>67</v>
      </c>
      <c r="F306" s="3">
        <f>92097+9837</f>
        <v>101934</v>
      </c>
    </row>
    <row r="307" spans="1:6" ht="24" x14ac:dyDescent="0.2">
      <c r="A307" s="6" t="s">
        <v>402</v>
      </c>
      <c r="B307" s="2" t="s">
        <v>197</v>
      </c>
      <c r="C307" s="2" t="s">
        <v>212</v>
      </c>
      <c r="D307" s="2" t="s">
        <v>371</v>
      </c>
      <c r="E307" s="2"/>
      <c r="F307" s="3">
        <f>F308</f>
        <v>3148</v>
      </c>
    </row>
    <row r="308" spans="1:6" ht="24" x14ac:dyDescent="0.2">
      <c r="A308" s="6" t="s">
        <v>399</v>
      </c>
      <c r="B308" s="2" t="s">
        <v>197</v>
      </c>
      <c r="C308" s="2" t="s">
        <v>212</v>
      </c>
      <c r="D308" s="2" t="s">
        <v>371</v>
      </c>
      <c r="E308" s="2" t="s">
        <v>67</v>
      </c>
      <c r="F308" s="3">
        <f>2844+304</f>
        <v>3148</v>
      </c>
    </row>
    <row r="309" spans="1:6" ht="36" x14ac:dyDescent="0.2">
      <c r="A309" s="6" t="s">
        <v>403</v>
      </c>
      <c r="B309" s="2" t="s">
        <v>197</v>
      </c>
      <c r="C309" s="2" t="s">
        <v>212</v>
      </c>
      <c r="D309" s="2" t="s">
        <v>404</v>
      </c>
      <c r="E309" s="2"/>
      <c r="F309" s="3">
        <f>F310</f>
        <v>1061</v>
      </c>
    </row>
    <row r="310" spans="1:6" ht="24" x14ac:dyDescent="0.2">
      <c r="A310" s="6" t="s">
        <v>399</v>
      </c>
      <c r="B310" s="2" t="s">
        <v>197</v>
      </c>
      <c r="C310" s="2" t="s">
        <v>212</v>
      </c>
      <c r="D310" s="2" t="s">
        <v>404</v>
      </c>
      <c r="E310" s="2" t="s">
        <v>67</v>
      </c>
      <c r="F310" s="3">
        <f>946+13+102</f>
        <v>1061</v>
      </c>
    </row>
    <row r="311" spans="1:6" x14ac:dyDescent="0.2">
      <c r="A311" s="20" t="s">
        <v>210</v>
      </c>
      <c r="B311" s="7" t="s">
        <v>197</v>
      </c>
      <c r="C311" s="7" t="s">
        <v>200</v>
      </c>
      <c r="D311" s="7"/>
      <c r="E311" s="7"/>
      <c r="F311" s="5">
        <f>F312+F320+F391</f>
        <v>34967</v>
      </c>
    </row>
    <row r="312" spans="1:6" x14ac:dyDescent="0.2">
      <c r="A312" s="20" t="s">
        <v>44</v>
      </c>
      <c r="B312" s="7" t="s">
        <v>197</v>
      </c>
      <c r="C312" s="7" t="s">
        <v>200</v>
      </c>
      <c r="D312" s="7" t="s">
        <v>45</v>
      </c>
      <c r="E312" s="7"/>
      <c r="F312" s="5">
        <f>F313</f>
        <v>32050</v>
      </c>
    </row>
    <row r="313" spans="1:6" x14ac:dyDescent="0.2">
      <c r="A313" s="6" t="s">
        <v>44</v>
      </c>
      <c r="B313" s="2" t="s">
        <v>197</v>
      </c>
      <c r="C313" s="2" t="s">
        <v>200</v>
      </c>
      <c r="D313" s="2" t="s">
        <v>43</v>
      </c>
      <c r="E313" s="2"/>
      <c r="F313" s="3">
        <f>F316+F314+F318</f>
        <v>32050</v>
      </c>
    </row>
    <row r="314" spans="1:6" ht="72" x14ac:dyDescent="0.2">
      <c r="A314" s="1" t="s">
        <v>447</v>
      </c>
      <c r="B314" s="2" t="s">
        <v>197</v>
      </c>
      <c r="C314" s="2" t="s">
        <v>200</v>
      </c>
      <c r="D314" s="2" t="s">
        <v>433</v>
      </c>
      <c r="E314" s="2"/>
      <c r="F314" s="3">
        <f>F315</f>
        <v>2417</v>
      </c>
    </row>
    <row r="315" spans="1:6" x14ac:dyDescent="0.2">
      <c r="A315" s="1" t="s">
        <v>50</v>
      </c>
      <c r="B315" s="2" t="s">
        <v>197</v>
      </c>
      <c r="C315" s="2" t="s">
        <v>200</v>
      </c>
      <c r="D315" s="2" t="s">
        <v>433</v>
      </c>
      <c r="E315" s="2" t="s">
        <v>47</v>
      </c>
      <c r="F315" s="3">
        <v>2417</v>
      </c>
    </row>
    <row r="316" spans="1:6" ht="39.75" customHeight="1" x14ac:dyDescent="0.2">
      <c r="A316" s="6" t="s">
        <v>492</v>
      </c>
      <c r="B316" s="2" t="s">
        <v>197</v>
      </c>
      <c r="C316" s="2" t="s">
        <v>200</v>
      </c>
      <c r="D316" s="2" t="s">
        <v>209</v>
      </c>
      <c r="E316" s="2"/>
      <c r="F316" s="3">
        <f>F317</f>
        <v>27219</v>
      </c>
    </row>
    <row r="317" spans="1:6" x14ac:dyDescent="0.2">
      <c r="A317" s="6" t="s">
        <v>138</v>
      </c>
      <c r="B317" s="2" t="s">
        <v>197</v>
      </c>
      <c r="C317" s="2" t="s">
        <v>200</v>
      </c>
      <c r="D317" s="2" t="s">
        <v>209</v>
      </c>
      <c r="E317" s="2" t="s">
        <v>136</v>
      </c>
      <c r="F317" s="3">
        <f>29393-3271+1097</f>
        <v>27219</v>
      </c>
    </row>
    <row r="318" spans="1:6" ht="36" x14ac:dyDescent="0.2">
      <c r="A318" s="1" t="s">
        <v>616</v>
      </c>
      <c r="B318" s="2" t="s">
        <v>197</v>
      </c>
      <c r="C318" s="2" t="s">
        <v>200</v>
      </c>
      <c r="D318" s="2" t="s">
        <v>617</v>
      </c>
      <c r="E318" s="2"/>
      <c r="F318" s="3">
        <f>F319</f>
        <v>2414</v>
      </c>
    </row>
    <row r="319" spans="1:6" ht="24" x14ac:dyDescent="0.2">
      <c r="A319" s="1" t="s">
        <v>27</v>
      </c>
      <c r="B319" s="2" t="s">
        <v>197</v>
      </c>
      <c r="C319" s="2" t="s">
        <v>200</v>
      </c>
      <c r="D319" s="2" t="s">
        <v>617</v>
      </c>
      <c r="E319" s="2" t="s">
        <v>23</v>
      </c>
      <c r="F319" s="3">
        <v>2414</v>
      </c>
    </row>
    <row r="320" spans="1:6" ht="66" customHeight="1" x14ac:dyDescent="0.2">
      <c r="A320" s="20" t="s">
        <v>208</v>
      </c>
      <c r="B320" s="7" t="s">
        <v>197</v>
      </c>
      <c r="C320" s="7" t="s">
        <v>200</v>
      </c>
      <c r="D320" s="7" t="s">
        <v>207</v>
      </c>
      <c r="E320" s="7"/>
      <c r="F320" s="5">
        <f>F321</f>
        <v>2917</v>
      </c>
    </row>
    <row r="321" spans="1:7" ht="36" x14ac:dyDescent="0.2">
      <c r="A321" s="6" t="s">
        <v>206</v>
      </c>
      <c r="B321" s="2" t="s">
        <v>197</v>
      </c>
      <c r="C321" s="2" t="s">
        <v>200</v>
      </c>
      <c r="D321" s="2" t="s">
        <v>205</v>
      </c>
      <c r="E321" s="2"/>
      <c r="F321" s="3">
        <f>F388+F327+F373+F322</f>
        <v>2917</v>
      </c>
    </row>
    <row r="322" spans="1:7" ht="24" x14ac:dyDescent="0.2">
      <c r="A322" s="6" t="s">
        <v>499</v>
      </c>
      <c r="B322" s="2" t="s">
        <v>197</v>
      </c>
      <c r="C322" s="2" t="s">
        <v>200</v>
      </c>
      <c r="D322" s="2" t="s">
        <v>500</v>
      </c>
      <c r="E322" s="2"/>
      <c r="F322" s="3">
        <f>F323+F325</f>
        <v>95</v>
      </c>
    </row>
    <row r="323" spans="1:7" ht="24" x14ac:dyDescent="0.2">
      <c r="A323" s="1" t="s">
        <v>564</v>
      </c>
      <c r="B323" s="2" t="s">
        <v>197</v>
      </c>
      <c r="C323" s="2" t="s">
        <v>200</v>
      </c>
      <c r="D323" s="2" t="s">
        <v>618</v>
      </c>
      <c r="E323" s="2"/>
      <c r="F323" s="3">
        <f>F324</f>
        <v>92</v>
      </c>
    </row>
    <row r="324" spans="1:7" x14ac:dyDescent="0.2">
      <c r="A324" s="1" t="s">
        <v>552</v>
      </c>
      <c r="B324" s="2" t="s">
        <v>197</v>
      </c>
      <c r="C324" s="2" t="s">
        <v>200</v>
      </c>
      <c r="D324" s="2" t="s">
        <v>618</v>
      </c>
      <c r="E324" s="2" t="s">
        <v>1</v>
      </c>
      <c r="F324" s="3">
        <v>92</v>
      </c>
    </row>
    <row r="325" spans="1:7" ht="24" x14ac:dyDescent="0.2">
      <c r="A325" s="1" t="s">
        <v>566</v>
      </c>
      <c r="B325" s="2" t="s">
        <v>197</v>
      </c>
      <c r="C325" s="2" t="s">
        <v>200</v>
      </c>
      <c r="D325" s="2" t="s">
        <v>619</v>
      </c>
      <c r="E325" s="2"/>
      <c r="F325" s="3">
        <f>F326</f>
        <v>3</v>
      </c>
    </row>
    <row r="326" spans="1:7" x14ac:dyDescent="0.2">
      <c r="A326" s="1" t="s">
        <v>552</v>
      </c>
      <c r="B326" s="2" t="s">
        <v>197</v>
      </c>
      <c r="C326" s="2" t="s">
        <v>200</v>
      </c>
      <c r="D326" s="2" t="s">
        <v>619</v>
      </c>
      <c r="E326" s="2" t="s">
        <v>1</v>
      </c>
      <c r="F326" s="3">
        <v>3</v>
      </c>
    </row>
    <row r="327" spans="1:7" ht="24" x14ac:dyDescent="0.2">
      <c r="A327" s="6" t="s">
        <v>481</v>
      </c>
      <c r="B327" s="2" t="s">
        <v>197</v>
      </c>
      <c r="C327" s="2" t="s">
        <v>200</v>
      </c>
      <c r="D327" s="2" t="s">
        <v>204</v>
      </c>
      <c r="E327" s="2"/>
      <c r="F327" s="3">
        <f>F330+F332+F334+F336+F338+F340+F342+F344+F346+F352+F355+F359+F361+F363+F365+F367+F369+F328+F349+F351+F372</f>
        <v>2642</v>
      </c>
    </row>
    <row r="328" spans="1:7" ht="24" x14ac:dyDescent="0.2">
      <c r="A328" s="6" t="s">
        <v>420</v>
      </c>
      <c r="B328" s="2" t="s">
        <v>197</v>
      </c>
      <c r="C328" s="2" t="s">
        <v>200</v>
      </c>
      <c r="D328" s="2" t="s">
        <v>419</v>
      </c>
      <c r="E328" s="2"/>
      <c r="F328" s="3">
        <f>F329</f>
        <v>113</v>
      </c>
    </row>
    <row r="329" spans="1:7" x14ac:dyDescent="0.2">
      <c r="A329" s="6" t="s">
        <v>552</v>
      </c>
      <c r="B329" s="2" t="s">
        <v>197</v>
      </c>
      <c r="C329" s="2" t="s">
        <v>200</v>
      </c>
      <c r="D329" s="2" t="s">
        <v>419</v>
      </c>
      <c r="E329" s="2" t="s">
        <v>1</v>
      </c>
      <c r="F329" s="3">
        <v>113</v>
      </c>
    </row>
    <row r="330" spans="1:7" ht="36" x14ac:dyDescent="0.2">
      <c r="A330" s="1" t="s">
        <v>551</v>
      </c>
      <c r="B330" s="2" t="s">
        <v>197</v>
      </c>
      <c r="C330" s="2" t="s">
        <v>200</v>
      </c>
      <c r="D330" s="2" t="s">
        <v>573</v>
      </c>
      <c r="E330" s="2"/>
      <c r="F330" s="3">
        <f>F331</f>
        <v>40</v>
      </c>
      <c r="G330" s="28"/>
    </row>
    <row r="331" spans="1:7" x14ac:dyDescent="0.2">
      <c r="A331" s="1" t="s">
        <v>552</v>
      </c>
      <c r="B331" s="2" t="s">
        <v>197</v>
      </c>
      <c r="C331" s="2" t="s">
        <v>200</v>
      </c>
      <c r="D331" s="2" t="s">
        <v>573</v>
      </c>
      <c r="E331" s="2" t="s">
        <v>1</v>
      </c>
      <c r="F331" s="3">
        <v>40</v>
      </c>
      <c r="G331" s="28"/>
    </row>
    <row r="332" spans="1:7" x14ac:dyDescent="0.2">
      <c r="A332" s="1" t="s">
        <v>553</v>
      </c>
      <c r="B332" s="2" t="s">
        <v>197</v>
      </c>
      <c r="C332" s="2" t="s">
        <v>200</v>
      </c>
      <c r="D332" s="2" t="s">
        <v>574</v>
      </c>
      <c r="E332" s="2"/>
      <c r="F332" s="3">
        <f>F333</f>
        <v>0</v>
      </c>
      <c r="G332" s="28"/>
    </row>
    <row r="333" spans="1:7" x14ac:dyDescent="0.2">
      <c r="A333" s="1" t="s">
        <v>552</v>
      </c>
      <c r="B333" s="2" t="s">
        <v>197</v>
      </c>
      <c r="C333" s="2" t="s">
        <v>200</v>
      </c>
      <c r="D333" s="2" t="s">
        <v>574</v>
      </c>
      <c r="E333" s="2" t="s">
        <v>1</v>
      </c>
      <c r="F333" s="3">
        <f>798-798</f>
        <v>0</v>
      </c>
      <c r="G333" s="28"/>
    </row>
    <row r="334" spans="1:7" ht="24" x14ac:dyDescent="0.2">
      <c r="A334" s="1" t="s">
        <v>554</v>
      </c>
      <c r="B334" s="2" t="s">
        <v>197</v>
      </c>
      <c r="C334" s="2" t="s">
        <v>200</v>
      </c>
      <c r="D334" s="2" t="s">
        <v>575</v>
      </c>
      <c r="E334" s="2"/>
      <c r="F334" s="3">
        <f>F335</f>
        <v>0</v>
      </c>
      <c r="G334" s="28"/>
    </row>
    <row r="335" spans="1:7" x14ac:dyDescent="0.2">
      <c r="A335" s="1" t="s">
        <v>552</v>
      </c>
      <c r="B335" s="2" t="s">
        <v>197</v>
      </c>
      <c r="C335" s="2" t="s">
        <v>200</v>
      </c>
      <c r="D335" s="2" t="s">
        <v>575</v>
      </c>
      <c r="E335" s="2" t="s">
        <v>1</v>
      </c>
      <c r="F335" s="3">
        <f>78-78</f>
        <v>0</v>
      </c>
      <c r="G335" s="28"/>
    </row>
    <row r="336" spans="1:7" ht="24" hidden="1" x14ac:dyDescent="0.2">
      <c r="A336" s="1" t="s">
        <v>555</v>
      </c>
      <c r="B336" s="2" t="s">
        <v>197</v>
      </c>
      <c r="C336" s="2" t="s">
        <v>200</v>
      </c>
      <c r="D336" s="2" t="s">
        <v>204</v>
      </c>
      <c r="E336" s="2"/>
      <c r="F336" s="3">
        <f>F337</f>
        <v>0</v>
      </c>
      <c r="G336" s="28"/>
    </row>
    <row r="337" spans="1:7" hidden="1" x14ac:dyDescent="0.2">
      <c r="A337" s="1" t="s">
        <v>552</v>
      </c>
      <c r="B337" s="2" t="s">
        <v>197</v>
      </c>
      <c r="C337" s="2" t="s">
        <v>200</v>
      </c>
      <c r="D337" s="2" t="s">
        <v>204</v>
      </c>
      <c r="E337" s="2" t="s">
        <v>1</v>
      </c>
      <c r="F337" s="3"/>
      <c r="G337" s="28"/>
    </row>
    <row r="338" spans="1:7" x14ac:dyDescent="0.2">
      <c r="A338" s="1" t="s">
        <v>556</v>
      </c>
      <c r="B338" s="2" t="s">
        <v>197</v>
      </c>
      <c r="C338" s="2" t="s">
        <v>200</v>
      </c>
      <c r="D338" s="2" t="s">
        <v>576</v>
      </c>
      <c r="E338" s="2"/>
      <c r="F338" s="3">
        <f>F339</f>
        <v>32</v>
      </c>
      <c r="G338" s="28"/>
    </row>
    <row r="339" spans="1:7" x14ac:dyDescent="0.2">
      <c r="A339" s="1" t="s">
        <v>552</v>
      </c>
      <c r="B339" s="2" t="s">
        <v>197</v>
      </c>
      <c r="C339" s="2" t="s">
        <v>200</v>
      </c>
      <c r="D339" s="2" t="s">
        <v>576</v>
      </c>
      <c r="E339" s="2" t="s">
        <v>1</v>
      </c>
      <c r="F339" s="3">
        <v>32</v>
      </c>
      <c r="G339" s="28"/>
    </row>
    <row r="340" spans="1:7" ht="24" x14ac:dyDescent="0.2">
      <c r="A340" s="1" t="s">
        <v>557</v>
      </c>
      <c r="B340" s="2" t="s">
        <v>197</v>
      </c>
      <c r="C340" s="2" t="s">
        <v>200</v>
      </c>
      <c r="D340" s="2" t="s">
        <v>577</v>
      </c>
      <c r="E340" s="2"/>
      <c r="F340" s="3">
        <f>F341</f>
        <v>424</v>
      </c>
      <c r="G340" s="28"/>
    </row>
    <row r="341" spans="1:7" x14ac:dyDescent="0.2">
      <c r="A341" s="1" t="s">
        <v>552</v>
      </c>
      <c r="B341" s="2" t="s">
        <v>197</v>
      </c>
      <c r="C341" s="2" t="s">
        <v>200</v>
      </c>
      <c r="D341" s="2" t="s">
        <v>577</v>
      </c>
      <c r="E341" s="2" t="s">
        <v>1</v>
      </c>
      <c r="F341" s="3">
        <v>424</v>
      </c>
      <c r="G341" s="28"/>
    </row>
    <row r="342" spans="1:7" ht="24" hidden="1" x14ac:dyDescent="0.2">
      <c r="A342" s="1" t="s">
        <v>558</v>
      </c>
      <c r="B342" s="2" t="s">
        <v>197</v>
      </c>
      <c r="C342" s="2" t="s">
        <v>200</v>
      </c>
      <c r="D342" s="2" t="s">
        <v>204</v>
      </c>
      <c r="E342" s="2"/>
      <c r="F342" s="3">
        <f>F343</f>
        <v>0</v>
      </c>
      <c r="G342" s="28"/>
    </row>
    <row r="343" spans="1:7" hidden="1" x14ac:dyDescent="0.2">
      <c r="A343" s="1" t="s">
        <v>552</v>
      </c>
      <c r="B343" s="2" t="s">
        <v>197</v>
      </c>
      <c r="C343" s="2" t="s">
        <v>200</v>
      </c>
      <c r="D343" s="2" t="s">
        <v>204</v>
      </c>
      <c r="E343" s="2" t="s">
        <v>1</v>
      </c>
      <c r="F343" s="3"/>
      <c r="G343" s="28"/>
    </row>
    <row r="344" spans="1:7" ht="24" x14ac:dyDescent="0.2">
      <c r="A344" s="1" t="s">
        <v>559</v>
      </c>
      <c r="B344" s="2" t="s">
        <v>197</v>
      </c>
      <c r="C344" s="2" t="s">
        <v>200</v>
      </c>
      <c r="D344" s="2" t="s">
        <v>578</v>
      </c>
      <c r="E344" s="2"/>
      <c r="F344" s="3">
        <f>F345</f>
        <v>35</v>
      </c>
      <c r="G344" s="28"/>
    </row>
    <row r="345" spans="1:7" x14ac:dyDescent="0.2">
      <c r="A345" s="1" t="s">
        <v>552</v>
      </c>
      <c r="B345" s="2" t="s">
        <v>197</v>
      </c>
      <c r="C345" s="2" t="s">
        <v>200</v>
      </c>
      <c r="D345" s="2" t="s">
        <v>578</v>
      </c>
      <c r="E345" s="2" t="s">
        <v>1</v>
      </c>
      <c r="F345" s="3">
        <v>35</v>
      </c>
      <c r="G345" s="28"/>
    </row>
    <row r="346" spans="1:7" ht="24" x14ac:dyDescent="0.2">
      <c r="A346" s="1" t="s">
        <v>560</v>
      </c>
      <c r="B346" s="2" t="s">
        <v>197</v>
      </c>
      <c r="C346" s="2" t="s">
        <v>200</v>
      </c>
      <c r="D346" s="2" t="s">
        <v>579</v>
      </c>
      <c r="E346" s="2"/>
      <c r="F346" s="3">
        <f>F347</f>
        <v>32</v>
      </c>
      <c r="G346" s="28"/>
    </row>
    <row r="347" spans="1:7" x14ac:dyDescent="0.2">
      <c r="A347" s="1" t="s">
        <v>552</v>
      </c>
      <c r="B347" s="2" t="s">
        <v>197</v>
      </c>
      <c r="C347" s="2" t="s">
        <v>200</v>
      </c>
      <c r="D347" s="2" t="s">
        <v>579</v>
      </c>
      <c r="E347" s="2" t="s">
        <v>1</v>
      </c>
      <c r="F347" s="3">
        <v>32</v>
      </c>
      <c r="G347" s="28"/>
    </row>
    <row r="348" spans="1:7" ht="24" x14ac:dyDescent="0.2">
      <c r="A348" s="1" t="s">
        <v>588</v>
      </c>
      <c r="B348" s="2" t="s">
        <v>197</v>
      </c>
      <c r="C348" s="2" t="s">
        <v>200</v>
      </c>
      <c r="D348" s="2" t="s">
        <v>589</v>
      </c>
      <c r="E348" s="2"/>
      <c r="F348" s="3">
        <f>F349</f>
        <v>42</v>
      </c>
      <c r="G348" s="28"/>
    </row>
    <row r="349" spans="1:7" x14ac:dyDescent="0.2">
      <c r="A349" s="1" t="s">
        <v>552</v>
      </c>
      <c r="B349" s="2" t="s">
        <v>197</v>
      </c>
      <c r="C349" s="2" t="s">
        <v>200</v>
      </c>
      <c r="D349" s="2" t="s">
        <v>589</v>
      </c>
      <c r="E349" s="2" t="s">
        <v>1</v>
      </c>
      <c r="F349" s="3">
        <v>42</v>
      </c>
      <c r="G349" s="28"/>
    </row>
    <row r="350" spans="1:7" ht="24" x14ac:dyDescent="0.2">
      <c r="A350" s="1" t="s">
        <v>591</v>
      </c>
      <c r="B350" s="2" t="s">
        <v>197</v>
      </c>
      <c r="C350" s="2" t="s">
        <v>200</v>
      </c>
      <c r="D350" s="2" t="s">
        <v>590</v>
      </c>
      <c r="E350" s="2"/>
      <c r="F350" s="3">
        <f>F351</f>
        <v>267</v>
      </c>
      <c r="G350" s="28"/>
    </row>
    <row r="351" spans="1:7" x14ac:dyDescent="0.2">
      <c r="A351" s="1" t="s">
        <v>552</v>
      </c>
      <c r="B351" s="2" t="s">
        <v>197</v>
      </c>
      <c r="C351" s="2" t="s">
        <v>200</v>
      </c>
      <c r="D351" s="2" t="s">
        <v>590</v>
      </c>
      <c r="E351" s="2" t="s">
        <v>1</v>
      </c>
      <c r="F351" s="3">
        <v>267</v>
      </c>
      <c r="G351" s="28"/>
    </row>
    <row r="352" spans="1:7" x14ac:dyDescent="0.2">
      <c r="A352" s="1" t="s">
        <v>561</v>
      </c>
      <c r="B352" s="2" t="s">
        <v>197</v>
      </c>
      <c r="C352" s="2" t="s">
        <v>200</v>
      </c>
      <c r="D352" s="2" t="s">
        <v>562</v>
      </c>
      <c r="E352" s="2"/>
      <c r="F352" s="3">
        <f>F353+F354</f>
        <v>182</v>
      </c>
      <c r="G352" s="28"/>
    </row>
    <row r="353" spans="1:7" ht="24" x14ac:dyDescent="0.2">
      <c r="A353" s="1" t="s">
        <v>27</v>
      </c>
      <c r="B353" s="2" t="s">
        <v>197</v>
      </c>
      <c r="C353" s="2" t="s">
        <v>200</v>
      </c>
      <c r="D353" s="2" t="s">
        <v>562</v>
      </c>
      <c r="E353" s="2" t="s">
        <v>23</v>
      </c>
      <c r="F353" s="3">
        <v>23</v>
      </c>
      <c r="G353" s="28"/>
    </row>
    <row r="354" spans="1:7" x14ac:dyDescent="0.2">
      <c r="A354" s="1" t="s">
        <v>552</v>
      </c>
      <c r="B354" s="2" t="s">
        <v>197</v>
      </c>
      <c r="C354" s="2" t="s">
        <v>200</v>
      </c>
      <c r="D354" s="2" t="s">
        <v>562</v>
      </c>
      <c r="E354" s="2" t="s">
        <v>1</v>
      </c>
      <c r="F354" s="3">
        <v>159</v>
      </c>
      <c r="G354" s="28"/>
    </row>
    <row r="355" spans="1:7" ht="24" hidden="1" x14ac:dyDescent="0.2">
      <c r="A355" s="6" t="s">
        <v>501</v>
      </c>
      <c r="B355" s="2" t="s">
        <v>197</v>
      </c>
      <c r="C355" s="2" t="s">
        <v>200</v>
      </c>
      <c r="D355" s="2" t="s">
        <v>527</v>
      </c>
      <c r="E355" s="2"/>
      <c r="F355" s="3">
        <f>F356</f>
        <v>0</v>
      </c>
    </row>
    <row r="356" spans="1:7" hidden="1" x14ac:dyDescent="0.2">
      <c r="A356" s="6" t="s">
        <v>5</v>
      </c>
      <c r="B356" s="2" t="s">
        <v>197</v>
      </c>
      <c r="C356" s="2" t="s">
        <v>200</v>
      </c>
      <c r="D356" s="2" t="s">
        <v>527</v>
      </c>
      <c r="E356" s="2" t="s">
        <v>1</v>
      </c>
      <c r="F356" s="3">
        <f>12-12</f>
        <v>0</v>
      </c>
    </row>
    <row r="357" spans="1:7" ht="24" hidden="1" x14ac:dyDescent="0.2">
      <c r="A357" s="6" t="s">
        <v>420</v>
      </c>
      <c r="B357" s="2" t="s">
        <v>197</v>
      </c>
      <c r="C357" s="2" t="s">
        <v>200</v>
      </c>
      <c r="D357" s="2" t="s">
        <v>419</v>
      </c>
      <c r="E357" s="2"/>
      <c r="F357" s="3">
        <f>F358</f>
        <v>0</v>
      </c>
    </row>
    <row r="358" spans="1:7" hidden="1" x14ac:dyDescent="0.2">
      <c r="A358" s="6" t="s">
        <v>5</v>
      </c>
      <c r="B358" s="2" t="s">
        <v>197</v>
      </c>
      <c r="C358" s="2" t="s">
        <v>200</v>
      </c>
      <c r="D358" s="2" t="s">
        <v>419</v>
      </c>
      <c r="E358" s="2" t="s">
        <v>1</v>
      </c>
      <c r="F358" s="3"/>
    </row>
    <row r="359" spans="1:7" ht="25.5" hidden="1" customHeight="1" x14ac:dyDescent="0.2">
      <c r="A359" s="6" t="s">
        <v>502</v>
      </c>
      <c r="B359" s="2" t="s">
        <v>197</v>
      </c>
      <c r="C359" s="2" t="s">
        <v>200</v>
      </c>
      <c r="D359" s="2" t="s">
        <v>528</v>
      </c>
      <c r="E359" s="2"/>
      <c r="F359" s="3">
        <f>F360</f>
        <v>0</v>
      </c>
    </row>
    <row r="360" spans="1:7" hidden="1" x14ac:dyDescent="0.2">
      <c r="A360" s="6" t="s">
        <v>5</v>
      </c>
      <c r="B360" s="2" t="s">
        <v>197</v>
      </c>
      <c r="C360" s="2" t="s">
        <v>200</v>
      </c>
      <c r="D360" s="2" t="s">
        <v>528</v>
      </c>
      <c r="E360" s="2" t="s">
        <v>1</v>
      </c>
      <c r="F360" s="3">
        <f>18-18</f>
        <v>0</v>
      </c>
    </row>
    <row r="361" spans="1:7" ht="24" hidden="1" x14ac:dyDescent="0.2">
      <c r="A361" s="6" t="s">
        <v>503</v>
      </c>
      <c r="B361" s="2" t="s">
        <v>197</v>
      </c>
      <c r="C361" s="2" t="s">
        <v>200</v>
      </c>
      <c r="D361" s="2" t="s">
        <v>529</v>
      </c>
      <c r="E361" s="2"/>
      <c r="F361" s="3">
        <f>F362</f>
        <v>0</v>
      </c>
    </row>
    <row r="362" spans="1:7" hidden="1" x14ac:dyDescent="0.2">
      <c r="A362" s="6" t="s">
        <v>5</v>
      </c>
      <c r="B362" s="2" t="s">
        <v>197</v>
      </c>
      <c r="C362" s="2" t="s">
        <v>200</v>
      </c>
      <c r="D362" s="2" t="s">
        <v>529</v>
      </c>
      <c r="E362" s="2" t="s">
        <v>1</v>
      </c>
      <c r="F362" s="3">
        <f>12-12</f>
        <v>0</v>
      </c>
    </row>
    <row r="363" spans="1:7" hidden="1" x14ac:dyDescent="0.2">
      <c r="A363" s="6" t="s">
        <v>504</v>
      </c>
      <c r="B363" s="2" t="s">
        <v>197</v>
      </c>
      <c r="C363" s="2" t="s">
        <v>200</v>
      </c>
      <c r="D363" s="2" t="s">
        <v>508</v>
      </c>
      <c r="E363" s="2"/>
      <c r="F363" s="3">
        <f>F364</f>
        <v>0</v>
      </c>
    </row>
    <row r="364" spans="1:7" hidden="1" x14ac:dyDescent="0.2">
      <c r="A364" s="6" t="s">
        <v>5</v>
      </c>
      <c r="B364" s="2" t="s">
        <v>197</v>
      </c>
      <c r="C364" s="2" t="s">
        <v>200</v>
      </c>
      <c r="D364" s="2" t="s">
        <v>508</v>
      </c>
      <c r="E364" s="2" t="s">
        <v>1</v>
      </c>
      <c r="F364" s="3">
        <f>41-41</f>
        <v>0</v>
      </c>
    </row>
    <row r="365" spans="1:7" ht="24" hidden="1" x14ac:dyDescent="0.2">
      <c r="A365" s="6" t="s">
        <v>505</v>
      </c>
      <c r="B365" s="2" t="s">
        <v>197</v>
      </c>
      <c r="C365" s="2" t="s">
        <v>200</v>
      </c>
      <c r="D365" s="2" t="s">
        <v>509</v>
      </c>
      <c r="E365" s="2"/>
      <c r="F365" s="3">
        <f>F366</f>
        <v>0</v>
      </c>
    </row>
    <row r="366" spans="1:7" hidden="1" x14ac:dyDescent="0.2">
      <c r="A366" s="6" t="s">
        <v>5</v>
      </c>
      <c r="B366" s="2" t="s">
        <v>197</v>
      </c>
      <c r="C366" s="2" t="s">
        <v>200</v>
      </c>
      <c r="D366" s="2" t="s">
        <v>509</v>
      </c>
      <c r="E366" s="2" t="s">
        <v>1</v>
      </c>
      <c r="F366" s="3">
        <f>5-5</f>
        <v>0</v>
      </c>
    </row>
    <row r="367" spans="1:7" ht="24" hidden="1" x14ac:dyDescent="0.2">
      <c r="A367" s="6" t="s">
        <v>506</v>
      </c>
      <c r="B367" s="2" t="s">
        <v>197</v>
      </c>
      <c r="C367" s="2" t="s">
        <v>200</v>
      </c>
      <c r="D367" s="2" t="s">
        <v>510</v>
      </c>
      <c r="E367" s="2"/>
      <c r="F367" s="3">
        <f>F368</f>
        <v>0</v>
      </c>
    </row>
    <row r="368" spans="1:7" hidden="1" x14ac:dyDescent="0.2">
      <c r="A368" s="6" t="s">
        <v>5</v>
      </c>
      <c r="B368" s="2" t="s">
        <v>197</v>
      </c>
      <c r="C368" s="2" t="s">
        <v>200</v>
      </c>
      <c r="D368" s="2" t="s">
        <v>510</v>
      </c>
      <c r="E368" s="2" t="s">
        <v>1</v>
      </c>
      <c r="F368" s="3">
        <f>3-3</f>
        <v>0</v>
      </c>
    </row>
    <row r="369" spans="1:7" ht="24" hidden="1" x14ac:dyDescent="0.2">
      <c r="A369" s="6" t="s">
        <v>507</v>
      </c>
      <c r="B369" s="2" t="s">
        <v>197</v>
      </c>
      <c r="C369" s="2" t="s">
        <v>200</v>
      </c>
      <c r="D369" s="2" t="s">
        <v>511</v>
      </c>
      <c r="E369" s="2"/>
      <c r="F369" s="3">
        <f>F370</f>
        <v>0</v>
      </c>
    </row>
    <row r="370" spans="1:7" hidden="1" x14ac:dyDescent="0.2">
      <c r="A370" s="6" t="s">
        <v>5</v>
      </c>
      <c r="B370" s="2" t="s">
        <v>197</v>
      </c>
      <c r="C370" s="2" t="s">
        <v>200</v>
      </c>
      <c r="D370" s="2" t="s">
        <v>511</v>
      </c>
      <c r="E370" s="2" t="s">
        <v>1</v>
      </c>
      <c r="F370" s="3">
        <f>15-15</f>
        <v>0</v>
      </c>
    </row>
    <row r="371" spans="1:7" ht="24" x14ac:dyDescent="0.2">
      <c r="A371" s="1" t="s">
        <v>626</v>
      </c>
      <c r="B371" s="2" t="s">
        <v>197</v>
      </c>
      <c r="C371" s="2" t="s">
        <v>200</v>
      </c>
      <c r="D371" s="2" t="s">
        <v>627</v>
      </c>
      <c r="E371" s="2"/>
      <c r="F371" s="3">
        <f>F372</f>
        <v>1475</v>
      </c>
    </row>
    <row r="372" spans="1:7" x14ac:dyDescent="0.2">
      <c r="A372" s="1" t="s">
        <v>552</v>
      </c>
      <c r="B372" s="2" t="s">
        <v>197</v>
      </c>
      <c r="C372" s="2" t="s">
        <v>200</v>
      </c>
      <c r="D372" s="2" t="s">
        <v>627</v>
      </c>
      <c r="E372" s="2" t="s">
        <v>1</v>
      </c>
      <c r="F372" s="3">
        <v>1475</v>
      </c>
    </row>
    <row r="373" spans="1:7" ht="24" x14ac:dyDescent="0.2">
      <c r="A373" s="6" t="s">
        <v>512</v>
      </c>
      <c r="B373" s="2" t="s">
        <v>197</v>
      </c>
      <c r="C373" s="2" t="s">
        <v>200</v>
      </c>
      <c r="D373" s="2" t="s">
        <v>203</v>
      </c>
      <c r="E373" s="2"/>
      <c r="F373" s="3">
        <f>F374+F376+F378+F380+F382+F384+F386</f>
        <v>180</v>
      </c>
    </row>
    <row r="374" spans="1:7" x14ac:dyDescent="0.2">
      <c r="A374" s="1" t="s">
        <v>563</v>
      </c>
      <c r="B374" s="2" t="s">
        <v>197</v>
      </c>
      <c r="C374" s="2" t="s">
        <v>200</v>
      </c>
      <c r="D374" s="2" t="s">
        <v>580</v>
      </c>
      <c r="E374" s="2"/>
      <c r="F374" s="3">
        <f>F375</f>
        <v>142</v>
      </c>
    </row>
    <row r="375" spans="1:7" x14ac:dyDescent="0.2">
      <c r="A375" s="1" t="s">
        <v>552</v>
      </c>
      <c r="B375" s="2" t="s">
        <v>197</v>
      </c>
      <c r="C375" s="2" t="s">
        <v>200</v>
      </c>
      <c r="D375" s="2" t="s">
        <v>580</v>
      </c>
      <c r="E375" s="2" t="s">
        <v>1</v>
      </c>
      <c r="F375" s="3">
        <v>142</v>
      </c>
      <c r="G375" s="28"/>
    </row>
    <row r="376" spans="1:7" ht="24" hidden="1" x14ac:dyDescent="0.2">
      <c r="A376" s="1" t="s">
        <v>564</v>
      </c>
      <c r="B376" s="2" t="s">
        <v>197</v>
      </c>
      <c r="C376" s="2" t="s">
        <v>200</v>
      </c>
      <c r="D376" s="2" t="s">
        <v>581</v>
      </c>
      <c r="E376" s="2"/>
      <c r="F376" s="3">
        <f>F377</f>
        <v>0</v>
      </c>
      <c r="G376" s="28"/>
    </row>
    <row r="377" spans="1:7" hidden="1" x14ac:dyDescent="0.2">
      <c r="A377" s="1" t="s">
        <v>552</v>
      </c>
      <c r="B377" s="2" t="s">
        <v>197</v>
      </c>
      <c r="C377" s="2" t="s">
        <v>200</v>
      </c>
      <c r="D377" s="2" t="s">
        <v>581</v>
      </c>
      <c r="E377" s="2" t="s">
        <v>1</v>
      </c>
      <c r="F377" s="3">
        <f>92-92</f>
        <v>0</v>
      </c>
      <c r="G377" s="28"/>
    </row>
    <row r="378" spans="1:7" ht="24" x14ac:dyDescent="0.2">
      <c r="A378" s="6" t="s">
        <v>513</v>
      </c>
      <c r="B378" s="2" t="s">
        <v>197</v>
      </c>
      <c r="C378" s="2" t="s">
        <v>200</v>
      </c>
      <c r="D378" s="2" t="s">
        <v>514</v>
      </c>
      <c r="E378" s="2"/>
      <c r="F378" s="3">
        <f>F379</f>
        <v>7</v>
      </c>
    </row>
    <row r="379" spans="1:7" x14ac:dyDescent="0.2">
      <c r="A379" s="6" t="s">
        <v>5</v>
      </c>
      <c r="B379" s="2" t="s">
        <v>197</v>
      </c>
      <c r="C379" s="2" t="s">
        <v>200</v>
      </c>
      <c r="D379" s="2" t="s">
        <v>514</v>
      </c>
      <c r="E379" s="2" t="s">
        <v>1</v>
      </c>
      <c r="F379" s="3">
        <f>4+3</f>
        <v>7</v>
      </c>
    </row>
    <row r="380" spans="1:7" ht="36" x14ac:dyDescent="0.2">
      <c r="A380" s="1" t="s">
        <v>565</v>
      </c>
      <c r="B380" s="2" t="s">
        <v>197</v>
      </c>
      <c r="C380" s="2" t="s">
        <v>200</v>
      </c>
      <c r="D380" s="2" t="s">
        <v>582</v>
      </c>
      <c r="E380" s="2"/>
      <c r="F380" s="3">
        <f>F381</f>
        <v>10</v>
      </c>
      <c r="G380" s="28"/>
    </row>
    <row r="381" spans="1:7" x14ac:dyDescent="0.2">
      <c r="A381" s="1" t="s">
        <v>552</v>
      </c>
      <c r="B381" s="2" t="s">
        <v>197</v>
      </c>
      <c r="C381" s="2" t="s">
        <v>200</v>
      </c>
      <c r="D381" s="2" t="s">
        <v>582</v>
      </c>
      <c r="E381" s="2" t="s">
        <v>1</v>
      </c>
      <c r="F381" s="3">
        <v>10</v>
      </c>
      <c r="G381" s="28"/>
    </row>
    <row r="382" spans="1:7" ht="24" hidden="1" x14ac:dyDescent="0.2">
      <c r="A382" s="1" t="s">
        <v>566</v>
      </c>
      <c r="B382" s="2" t="s">
        <v>197</v>
      </c>
      <c r="C382" s="2" t="s">
        <v>200</v>
      </c>
      <c r="D382" s="2" t="s">
        <v>583</v>
      </c>
      <c r="E382" s="2"/>
      <c r="F382" s="3">
        <f>F383</f>
        <v>0</v>
      </c>
      <c r="G382" s="28"/>
    </row>
    <row r="383" spans="1:7" hidden="1" x14ac:dyDescent="0.2">
      <c r="A383" s="1" t="s">
        <v>552</v>
      </c>
      <c r="B383" s="2" t="s">
        <v>197</v>
      </c>
      <c r="C383" s="2" t="s">
        <v>200</v>
      </c>
      <c r="D383" s="2" t="s">
        <v>583</v>
      </c>
      <c r="E383" s="2" t="s">
        <v>1</v>
      </c>
      <c r="F383" s="3">
        <f>3-3</f>
        <v>0</v>
      </c>
      <c r="G383" s="28"/>
    </row>
    <row r="384" spans="1:7" ht="24" x14ac:dyDescent="0.2">
      <c r="A384" s="1" t="s">
        <v>567</v>
      </c>
      <c r="B384" s="2" t="s">
        <v>197</v>
      </c>
      <c r="C384" s="2" t="s">
        <v>200</v>
      </c>
      <c r="D384" s="2" t="s">
        <v>569</v>
      </c>
      <c r="E384" s="2"/>
      <c r="F384" s="3">
        <f>F385</f>
        <v>4</v>
      </c>
      <c r="G384" s="28"/>
    </row>
    <row r="385" spans="1:7" x14ac:dyDescent="0.2">
      <c r="A385" s="1" t="s">
        <v>552</v>
      </c>
      <c r="B385" s="2" t="s">
        <v>197</v>
      </c>
      <c r="C385" s="2" t="s">
        <v>200</v>
      </c>
      <c r="D385" s="2" t="s">
        <v>569</v>
      </c>
      <c r="E385" s="2" t="s">
        <v>1</v>
      </c>
      <c r="F385" s="3">
        <v>4</v>
      </c>
      <c r="G385" s="28"/>
    </row>
    <row r="386" spans="1:7" ht="24" x14ac:dyDescent="0.2">
      <c r="A386" s="1" t="s">
        <v>568</v>
      </c>
      <c r="B386" s="2" t="s">
        <v>197</v>
      </c>
      <c r="C386" s="2" t="s">
        <v>200</v>
      </c>
      <c r="D386" s="2" t="s">
        <v>584</v>
      </c>
      <c r="E386" s="2"/>
      <c r="F386" s="3">
        <f>F387</f>
        <v>17</v>
      </c>
      <c r="G386" s="28"/>
    </row>
    <row r="387" spans="1:7" x14ac:dyDescent="0.2">
      <c r="A387" s="1" t="s">
        <v>552</v>
      </c>
      <c r="B387" s="2" t="s">
        <v>197</v>
      </c>
      <c r="C387" s="2" t="s">
        <v>200</v>
      </c>
      <c r="D387" s="2" t="s">
        <v>584</v>
      </c>
      <c r="E387" s="2" t="s">
        <v>1</v>
      </c>
      <c r="F387" s="3">
        <v>17</v>
      </c>
      <c r="G387" s="28"/>
    </row>
    <row r="388" spans="1:7" hidden="1" x14ac:dyDescent="0.2">
      <c r="A388" s="6" t="s">
        <v>468</v>
      </c>
      <c r="B388" s="2" t="s">
        <v>197</v>
      </c>
      <c r="C388" s="2" t="s">
        <v>200</v>
      </c>
      <c r="D388" s="2" t="s">
        <v>202</v>
      </c>
      <c r="E388" s="2"/>
      <c r="F388" s="3">
        <f>F389</f>
        <v>0</v>
      </c>
    </row>
    <row r="389" spans="1:7" ht="24" hidden="1" x14ac:dyDescent="0.2">
      <c r="A389" s="6" t="s">
        <v>201</v>
      </c>
      <c r="B389" s="2" t="s">
        <v>197</v>
      </c>
      <c r="C389" s="2" t="s">
        <v>200</v>
      </c>
      <c r="D389" s="2" t="s">
        <v>199</v>
      </c>
      <c r="E389" s="2"/>
      <c r="F389" s="3">
        <f>F390</f>
        <v>0</v>
      </c>
    </row>
    <row r="390" spans="1:7" ht="24" hidden="1" x14ac:dyDescent="0.2">
      <c r="A390" s="6" t="s">
        <v>399</v>
      </c>
      <c r="B390" s="2" t="s">
        <v>197</v>
      </c>
      <c r="C390" s="2" t="s">
        <v>200</v>
      </c>
      <c r="D390" s="2" t="s">
        <v>199</v>
      </c>
      <c r="E390" s="2" t="s">
        <v>67</v>
      </c>
      <c r="F390" s="3">
        <v>0</v>
      </c>
    </row>
    <row r="391" spans="1:7" ht="36" hidden="1" x14ac:dyDescent="0.2">
      <c r="A391" s="20" t="s">
        <v>11</v>
      </c>
      <c r="B391" s="7" t="s">
        <v>197</v>
      </c>
      <c r="C391" s="7" t="s">
        <v>200</v>
      </c>
      <c r="D391" s="7" t="s">
        <v>508</v>
      </c>
      <c r="E391" s="7"/>
      <c r="F391" s="5">
        <f>F392</f>
        <v>0</v>
      </c>
    </row>
    <row r="392" spans="1:7" ht="24" hidden="1" x14ac:dyDescent="0.2">
      <c r="A392" s="23" t="s">
        <v>476</v>
      </c>
      <c r="B392" s="2" t="s">
        <v>197</v>
      </c>
      <c r="C392" s="2" t="s">
        <v>200</v>
      </c>
      <c r="D392" s="2" t="s">
        <v>508</v>
      </c>
      <c r="E392" s="2"/>
      <c r="F392" s="3">
        <f>F393</f>
        <v>0</v>
      </c>
    </row>
    <row r="393" spans="1:7" ht="24" hidden="1" x14ac:dyDescent="0.2">
      <c r="A393" s="6" t="s">
        <v>289</v>
      </c>
      <c r="B393" s="2" t="s">
        <v>197</v>
      </c>
      <c r="C393" s="2" t="s">
        <v>200</v>
      </c>
      <c r="D393" s="2" t="s">
        <v>509</v>
      </c>
      <c r="E393" s="2"/>
      <c r="F393" s="3">
        <f>F394</f>
        <v>0</v>
      </c>
    </row>
    <row r="394" spans="1:7" hidden="1" x14ac:dyDescent="0.2">
      <c r="A394" s="6" t="s">
        <v>5</v>
      </c>
      <c r="B394" s="2" t="s">
        <v>197</v>
      </c>
      <c r="C394" s="2" t="s">
        <v>200</v>
      </c>
      <c r="D394" s="2" t="s">
        <v>509</v>
      </c>
      <c r="E394" s="2" t="s">
        <v>1</v>
      </c>
      <c r="F394" s="3"/>
    </row>
    <row r="395" spans="1:7" x14ac:dyDescent="0.2">
      <c r="A395" s="20" t="s">
        <v>372</v>
      </c>
      <c r="B395" s="7" t="s">
        <v>197</v>
      </c>
      <c r="C395" s="7" t="s">
        <v>373</v>
      </c>
      <c r="D395" s="7"/>
      <c r="E395" s="7"/>
      <c r="F395" s="5">
        <f>F396+F400</f>
        <v>7042</v>
      </c>
    </row>
    <row r="396" spans="1:7" x14ac:dyDescent="0.2">
      <c r="A396" s="20" t="s">
        <v>44</v>
      </c>
      <c r="B396" s="7" t="s">
        <v>197</v>
      </c>
      <c r="C396" s="7" t="s">
        <v>373</v>
      </c>
      <c r="D396" s="7" t="s">
        <v>45</v>
      </c>
      <c r="E396" s="7"/>
      <c r="F396" s="5">
        <f>F397</f>
        <v>5999</v>
      </c>
    </row>
    <row r="397" spans="1:7" x14ac:dyDescent="0.2">
      <c r="A397" s="6" t="s">
        <v>44</v>
      </c>
      <c r="B397" s="2" t="s">
        <v>197</v>
      </c>
      <c r="C397" s="2" t="s">
        <v>373</v>
      </c>
      <c r="D397" s="2" t="s">
        <v>43</v>
      </c>
      <c r="E397" s="2"/>
      <c r="F397" s="3">
        <f>F398</f>
        <v>5999</v>
      </c>
    </row>
    <row r="398" spans="1:7" ht="24" x14ac:dyDescent="0.2">
      <c r="A398" s="6" t="s">
        <v>421</v>
      </c>
      <c r="B398" s="2" t="s">
        <v>197</v>
      </c>
      <c r="C398" s="2" t="s">
        <v>373</v>
      </c>
      <c r="D398" s="2" t="s">
        <v>374</v>
      </c>
      <c r="E398" s="2"/>
      <c r="F398" s="3">
        <f>F399</f>
        <v>5999</v>
      </c>
    </row>
    <row r="399" spans="1:7" x14ac:dyDescent="0.2">
      <c r="A399" s="6" t="s">
        <v>5</v>
      </c>
      <c r="B399" s="2" t="s">
        <v>197</v>
      </c>
      <c r="C399" s="2" t="s">
        <v>373</v>
      </c>
      <c r="D399" s="2" t="s">
        <v>374</v>
      </c>
      <c r="E399" s="2" t="s">
        <v>1</v>
      </c>
      <c r="F399" s="3">
        <v>5999</v>
      </c>
    </row>
    <row r="400" spans="1:7" ht="36" x14ac:dyDescent="0.2">
      <c r="A400" s="24" t="s">
        <v>11</v>
      </c>
      <c r="B400" s="7" t="s">
        <v>197</v>
      </c>
      <c r="C400" s="7" t="s">
        <v>373</v>
      </c>
      <c r="D400" s="7" t="s">
        <v>10</v>
      </c>
      <c r="E400" s="2"/>
      <c r="F400" s="3">
        <f>F401</f>
        <v>1043</v>
      </c>
    </row>
    <row r="401" spans="1:6" ht="24" x14ac:dyDescent="0.2">
      <c r="A401" s="1" t="s">
        <v>570</v>
      </c>
      <c r="B401" s="2" t="s">
        <v>197</v>
      </c>
      <c r="C401" s="2" t="s">
        <v>373</v>
      </c>
      <c r="D401" s="2" t="s">
        <v>9</v>
      </c>
      <c r="E401" s="2"/>
      <c r="F401" s="3">
        <f>F402</f>
        <v>1043</v>
      </c>
    </row>
    <row r="402" spans="1:6" ht="24" x14ac:dyDescent="0.2">
      <c r="A402" s="42" t="s">
        <v>571</v>
      </c>
      <c r="B402" s="2" t="s">
        <v>197</v>
      </c>
      <c r="C402" s="2" t="s">
        <v>373</v>
      </c>
      <c r="D402" s="2" t="s">
        <v>572</v>
      </c>
      <c r="E402" s="2"/>
      <c r="F402" s="3">
        <f>F403</f>
        <v>1043</v>
      </c>
    </row>
    <row r="403" spans="1:6" x14ac:dyDescent="0.2">
      <c r="A403" s="1" t="s">
        <v>552</v>
      </c>
      <c r="B403" s="2" t="s">
        <v>197</v>
      </c>
      <c r="C403" s="2" t="s">
        <v>373</v>
      </c>
      <c r="D403" s="2" t="s">
        <v>572</v>
      </c>
      <c r="E403" s="2" t="s">
        <v>1</v>
      </c>
      <c r="F403" s="3">
        <f>543+500</f>
        <v>1043</v>
      </c>
    </row>
    <row r="404" spans="1:6" ht="24" x14ac:dyDescent="0.2">
      <c r="A404" s="20" t="s">
        <v>198</v>
      </c>
      <c r="B404" s="7" t="s">
        <v>197</v>
      </c>
      <c r="C404" s="7" t="s">
        <v>196</v>
      </c>
      <c r="D404" s="7"/>
      <c r="E404" s="7"/>
      <c r="F404" s="5">
        <f>F405</f>
        <v>1</v>
      </c>
    </row>
    <row r="405" spans="1:6" x14ac:dyDescent="0.2">
      <c r="A405" s="20" t="s">
        <v>44</v>
      </c>
      <c r="B405" s="7" t="s">
        <v>197</v>
      </c>
      <c r="C405" s="7" t="s">
        <v>196</v>
      </c>
      <c r="D405" s="7" t="s">
        <v>45</v>
      </c>
      <c r="E405" s="7"/>
      <c r="F405" s="5">
        <f>F406</f>
        <v>1</v>
      </c>
    </row>
    <row r="406" spans="1:6" x14ac:dyDescent="0.2">
      <c r="A406" s="6" t="s">
        <v>44</v>
      </c>
      <c r="B406" s="2" t="s">
        <v>197</v>
      </c>
      <c r="C406" s="2" t="s">
        <v>196</v>
      </c>
      <c r="D406" s="2" t="s">
        <v>43</v>
      </c>
      <c r="E406" s="2"/>
      <c r="F406" s="3">
        <f>F407</f>
        <v>1</v>
      </c>
    </row>
    <row r="407" spans="1:6" s="21" customFormat="1" ht="104.25" customHeight="1" x14ac:dyDescent="0.15">
      <c r="A407" s="6" t="s">
        <v>497</v>
      </c>
      <c r="B407" s="2" t="s">
        <v>197</v>
      </c>
      <c r="C407" s="2" t="s">
        <v>196</v>
      </c>
      <c r="D407" s="2" t="s">
        <v>195</v>
      </c>
      <c r="E407" s="2"/>
      <c r="F407" s="3">
        <f>F408</f>
        <v>1</v>
      </c>
    </row>
    <row r="408" spans="1:6" ht="23.25" customHeight="1" x14ac:dyDescent="0.2">
      <c r="A408" s="6" t="s">
        <v>27</v>
      </c>
      <c r="B408" s="2" t="s">
        <v>197</v>
      </c>
      <c r="C408" s="2" t="s">
        <v>196</v>
      </c>
      <c r="D408" s="2" t="s">
        <v>195</v>
      </c>
      <c r="E408" s="2" t="s">
        <v>23</v>
      </c>
      <c r="F408" s="3">
        <v>1</v>
      </c>
    </row>
    <row r="409" spans="1:6" x14ac:dyDescent="0.2">
      <c r="A409" s="20" t="s">
        <v>194</v>
      </c>
      <c r="B409" s="7" t="s">
        <v>124</v>
      </c>
      <c r="C409" s="7"/>
      <c r="D409" s="7"/>
      <c r="E409" s="7"/>
      <c r="F409" s="5">
        <f>F410+F441+F519+F542+F557+F579</f>
        <v>663946</v>
      </c>
    </row>
    <row r="410" spans="1:6" x14ac:dyDescent="0.2">
      <c r="A410" s="20" t="s">
        <v>193</v>
      </c>
      <c r="B410" s="7" t="s">
        <v>124</v>
      </c>
      <c r="C410" s="7" t="s">
        <v>185</v>
      </c>
      <c r="D410" s="7"/>
      <c r="E410" s="7"/>
      <c r="F410" s="5">
        <f>F411+F437</f>
        <v>239857</v>
      </c>
    </row>
    <row r="411" spans="1:6" ht="24" x14ac:dyDescent="0.2">
      <c r="A411" s="20" t="s">
        <v>66</v>
      </c>
      <c r="B411" s="7" t="s">
        <v>124</v>
      </c>
      <c r="C411" s="7" t="s">
        <v>185</v>
      </c>
      <c r="D411" s="7" t="s">
        <v>65</v>
      </c>
      <c r="E411" s="7"/>
      <c r="F411" s="5">
        <f>F412+F431</f>
        <v>239667</v>
      </c>
    </row>
    <row r="412" spans="1:6" ht="24.75" customHeight="1" x14ac:dyDescent="0.2">
      <c r="A412" s="6" t="s">
        <v>64</v>
      </c>
      <c r="B412" s="2" t="s">
        <v>124</v>
      </c>
      <c r="C412" s="2" t="s">
        <v>185</v>
      </c>
      <c r="D412" s="2" t="s">
        <v>63</v>
      </c>
      <c r="E412" s="2"/>
      <c r="F412" s="3">
        <f>F413+F416+F426+F423</f>
        <v>222851</v>
      </c>
    </row>
    <row r="413" spans="1:6" ht="19.5" customHeight="1" x14ac:dyDescent="0.2">
      <c r="A413" s="23" t="s">
        <v>192</v>
      </c>
      <c r="B413" s="2" t="s">
        <v>124</v>
      </c>
      <c r="C413" s="2" t="s">
        <v>185</v>
      </c>
      <c r="D413" s="2" t="s">
        <v>191</v>
      </c>
      <c r="E413" s="2"/>
      <c r="F413" s="3">
        <f>F414</f>
        <v>88429</v>
      </c>
    </row>
    <row r="414" spans="1:6" ht="25.5" customHeight="1" x14ac:dyDescent="0.2">
      <c r="A414" s="6" t="s">
        <v>190</v>
      </c>
      <c r="B414" s="2" t="s">
        <v>124</v>
      </c>
      <c r="C414" s="2" t="s">
        <v>185</v>
      </c>
      <c r="D414" s="2" t="s">
        <v>189</v>
      </c>
      <c r="E414" s="2"/>
      <c r="F414" s="3">
        <f>F415</f>
        <v>88429</v>
      </c>
    </row>
    <row r="415" spans="1:6" ht="24.75" customHeight="1" x14ac:dyDescent="0.2">
      <c r="A415" s="6" t="s">
        <v>399</v>
      </c>
      <c r="B415" s="2" t="s">
        <v>124</v>
      </c>
      <c r="C415" s="2" t="s">
        <v>185</v>
      </c>
      <c r="D415" s="2" t="s">
        <v>189</v>
      </c>
      <c r="E415" s="2" t="s">
        <v>67</v>
      </c>
      <c r="F415" s="3">
        <f>37639+50790</f>
        <v>88429</v>
      </c>
    </row>
    <row r="416" spans="1:6" ht="52.5" customHeight="1" x14ac:dyDescent="0.2">
      <c r="A416" s="23" t="s">
        <v>469</v>
      </c>
      <c r="B416" s="2" t="s">
        <v>124</v>
      </c>
      <c r="C416" s="2" t="s">
        <v>185</v>
      </c>
      <c r="D416" s="2" t="s">
        <v>188</v>
      </c>
      <c r="E416" s="2"/>
      <c r="F416" s="3">
        <f>F417+F419+F421</f>
        <v>129360</v>
      </c>
    </row>
    <row r="417" spans="1:6" ht="28.5" customHeight="1" x14ac:dyDescent="0.2">
      <c r="A417" s="6" t="s">
        <v>8</v>
      </c>
      <c r="B417" s="2" t="s">
        <v>124</v>
      </c>
      <c r="C417" s="2" t="s">
        <v>185</v>
      </c>
      <c r="D417" s="2" t="s">
        <v>187</v>
      </c>
      <c r="E417" s="2"/>
      <c r="F417" s="3">
        <f>F418</f>
        <v>46583</v>
      </c>
    </row>
    <row r="418" spans="1:6" ht="24" customHeight="1" x14ac:dyDescent="0.2">
      <c r="A418" s="6" t="s">
        <v>41</v>
      </c>
      <c r="B418" s="2" t="s">
        <v>124</v>
      </c>
      <c r="C418" s="2" t="s">
        <v>185</v>
      </c>
      <c r="D418" s="2" t="s">
        <v>187</v>
      </c>
      <c r="E418" s="2" t="s">
        <v>38</v>
      </c>
      <c r="F418" s="3">
        <f>43693+40+2850</f>
        <v>46583</v>
      </c>
    </row>
    <row r="419" spans="1:6" ht="24" x14ac:dyDescent="0.2">
      <c r="A419" s="6" t="s">
        <v>102</v>
      </c>
      <c r="B419" s="2" t="s">
        <v>124</v>
      </c>
      <c r="C419" s="2" t="s">
        <v>185</v>
      </c>
      <c r="D419" s="2" t="s">
        <v>186</v>
      </c>
      <c r="E419" s="2"/>
      <c r="F419" s="3">
        <f>F420</f>
        <v>39489</v>
      </c>
    </row>
    <row r="420" spans="1:6" ht="24" x14ac:dyDescent="0.2">
      <c r="A420" s="6" t="s">
        <v>41</v>
      </c>
      <c r="B420" s="2" t="s">
        <v>124</v>
      </c>
      <c r="C420" s="2" t="s">
        <v>185</v>
      </c>
      <c r="D420" s="2" t="s">
        <v>186</v>
      </c>
      <c r="E420" s="2" t="s">
        <v>38</v>
      </c>
      <c r="F420" s="3">
        <f>36739+416+58+175+600+1301+200</f>
        <v>39489</v>
      </c>
    </row>
    <row r="421" spans="1:6" ht="118.5" customHeight="1" x14ac:dyDescent="0.2">
      <c r="A421" s="6" t="s">
        <v>181</v>
      </c>
      <c r="B421" s="2" t="s">
        <v>124</v>
      </c>
      <c r="C421" s="2" t="s">
        <v>185</v>
      </c>
      <c r="D421" s="2" t="s">
        <v>184</v>
      </c>
      <c r="E421" s="2"/>
      <c r="F421" s="3">
        <f>F422</f>
        <v>43288</v>
      </c>
    </row>
    <row r="422" spans="1:6" ht="25.5" customHeight="1" x14ac:dyDescent="0.2">
      <c r="A422" s="6" t="s">
        <v>41</v>
      </c>
      <c r="B422" s="2" t="s">
        <v>124</v>
      </c>
      <c r="C422" s="2" t="s">
        <v>185</v>
      </c>
      <c r="D422" s="2" t="s">
        <v>184</v>
      </c>
      <c r="E422" s="2" t="s">
        <v>38</v>
      </c>
      <c r="F422" s="3">
        <f>43697-409</f>
        <v>43288</v>
      </c>
    </row>
    <row r="423" spans="1:6" ht="25.5" hidden="1" customHeight="1" x14ac:dyDescent="0.2">
      <c r="A423" s="6" t="s">
        <v>515</v>
      </c>
      <c r="B423" s="2" t="s">
        <v>124</v>
      </c>
      <c r="C423" s="2" t="s">
        <v>185</v>
      </c>
      <c r="D423" s="2" t="s">
        <v>519</v>
      </c>
      <c r="E423" s="2"/>
      <c r="F423" s="3">
        <f>F424</f>
        <v>0</v>
      </c>
    </row>
    <row r="424" spans="1:6" ht="25.5" hidden="1" customHeight="1" x14ac:dyDescent="0.2">
      <c r="A424" s="6" t="s">
        <v>518</v>
      </c>
      <c r="B424" s="2" t="s">
        <v>124</v>
      </c>
      <c r="C424" s="2" t="s">
        <v>185</v>
      </c>
      <c r="D424" s="2" t="s">
        <v>523</v>
      </c>
      <c r="E424" s="2"/>
      <c r="F424" s="3">
        <f>F425</f>
        <v>0</v>
      </c>
    </row>
    <row r="425" spans="1:6" ht="24" hidden="1" x14ac:dyDescent="0.2">
      <c r="A425" s="6" t="s">
        <v>41</v>
      </c>
      <c r="B425" s="2" t="s">
        <v>124</v>
      </c>
      <c r="C425" s="2" t="s">
        <v>185</v>
      </c>
      <c r="D425" s="2" t="s">
        <v>523</v>
      </c>
      <c r="E425" s="2" t="s">
        <v>38</v>
      </c>
      <c r="F425" s="3">
        <f>50-50</f>
        <v>0</v>
      </c>
    </row>
    <row r="426" spans="1:6" ht="36" x14ac:dyDescent="0.2">
      <c r="A426" s="23" t="s">
        <v>482</v>
      </c>
      <c r="B426" s="2" t="s">
        <v>124</v>
      </c>
      <c r="C426" s="2" t="s">
        <v>185</v>
      </c>
      <c r="D426" s="2" t="s">
        <v>386</v>
      </c>
      <c r="E426" s="2"/>
      <c r="F426" s="3">
        <f>F427+F429</f>
        <v>5062</v>
      </c>
    </row>
    <row r="427" spans="1:6" ht="48" x14ac:dyDescent="0.2">
      <c r="A427" s="6" t="s">
        <v>606</v>
      </c>
      <c r="B427" s="2" t="s">
        <v>124</v>
      </c>
      <c r="C427" s="2" t="s">
        <v>185</v>
      </c>
      <c r="D427" s="2" t="s">
        <v>387</v>
      </c>
      <c r="E427" s="2"/>
      <c r="F427" s="3">
        <f>F428</f>
        <v>3527</v>
      </c>
    </row>
    <row r="428" spans="1:6" ht="24" x14ac:dyDescent="0.2">
      <c r="A428" s="6" t="s">
        <v>41</v>
      </c>
      <c r="B428" s="2" t="s">
        <v>124</v>
      </c>
      <c r="C428" s="2" t="s">
        <v>185</v>
      </c>
      <c r="D428" s="2" t="s">
        <v>387</v>
      </c>
      <c r="E428" s="2" t="s">
        <v>38</v>
      </c>
      <c r="F428" s="3">
        <f>2328+1199</f>
        <v>3527</v>
      </c>
    </row>
    <row r="429" spans="1:6" ht="72" x14ac:dyDescent="0.2">
      <c r="A429" s="1" t="s">
        <v>620</v>
      </c>
      <c r="B429" s="2" t="s">
        <v>124</v>
      </c>
      <c r="C429" s="2" t="s">
        <v>185</v>
      </c>
      <c r="D429" s="2" t="s">
        <v>621</v>
      </c>
      <c r="E429" s="2"/>
      <c r="F429" s="3">
        <f>F430</f>
        <v>1535</v>
      </c>
    </row>
    <row r="430" spans="1:6" ht="24" x14ac:dyDescent="0.2">
      <c r="A430" s="1" t="s">
        <v>41</v>
      </c>
      <c r="B430" s="2" t="s">
        <v>124</v>
      </c>
      <c r="C430" s="2" t="s">
        <v>185</v>
      </c>
      <c r="D430" s="2" t="s">
        <v>621</v>
      </c>
      <c r="E430" s="2" t="s">
        <v>38</v>
      </c>
      <c r="F430" s="3">
        <v>1535</v>
      </c>
    </row>
    <row r="431" spans="1:6" x14ac:dyDescent="0.2">
      <c r="A431" s="6" t="s">
        <v>59</v>
      </c>
      <c r="B431" s="2" t="s">
        <v>124</v>
      </c>
      <c r="C431" s="2" t="s">
        <v>185</v>
      </c>
      <c r="D431" s="2" t="s">
        <v>58</v>
      </c>
      <c r="E431" s="2"/>
      <c r="F431" s="3">
        <f>F432</f>
        <v>16816</v>
      </c>
    </row>
    <row r="432" spans="1:6" ht="24" x14ac:dyDescent="0.2">
      <c r="A432" s="6" t="s">
        <v>601</v>
      </c>
      <c r="B432" s="2" t="s">
        <v>124</v>
      </c>
      <c r="C432" s="2" t="s">
        <v>185</v>
      </c>
      <c r="D432" s="2" t="s">
        <v>169</v>
      </c>
      <c r="E432" s="2"/>
      <c r="F432" s="3">
        <f>F433+F435</f>
        <v>16816</v>
      </c>
    </row>
    <row r="433" spans="1:6" ht="36" x14ac:dyDescent="0.2">
      <c r="A433" s="6" t="s">
        <v>168</v>
      </c>
      <c r="B433" s="2" t="s">
        <v>124</v>
      </c>
      <c r="C433" s="2" t="s">
        <v>185</v>
      </c>
      <c r="D433" s="2" t="s">
        <v>166</v>
      </c>
      <c r="E433" s="2"/>
      <c r="F433" s="3">
        <f>F434</f>
        <v>16085</v>
      </c>
    </row>
    <row r="434" spans="1:6" ht="24" x14ac:dyDescent="0.2">
      <c r="A434" s="6" t="s">
        <v>41</v>
      </c>
      <c r="B434" s="2" t="s">
        <v>124</v>
      </c>
      <c r="C434" s="2" t="s">
        <v>185</v>
      </c>
      <c r="D434" s="2" t="s">
        <v>166</v>
      </c>
      <c r="E434" s="2" t="s">
        <v>38</v>
      </c>
      <c r="F434" s="3">
        <f>13627+2458</f>
        <v>16085</v>
      </c>
    </row>
    <row r="435" spans="1:6" ht="36" x14ac:dyDescent="0.2">
      <c r="A435" s="6" t="s">
        <v>444</v>
      </c>
      <c r="B435" s="2" t="s">
        <v>124</v>
      </c>
      <c r="C435" s="2" t="s">
        <v>185</v>
      </c>
      <c r="D435" s="2" t="s">
        <v>406</v>
      </c>
      <c r="E435" s="2"/>
      <c r="F435" s="3">
        <f>F436</f>
        <v>731</v>
      </c>
    </row>
    <row r="436" spans="1:6" ht="24" x14ac:dyDescent="0.2">
      <c r="A436" s="6" t="s">
        <v>41</v>
      </c>
      <c r="B436" s="2" t="s">
        <v>124</v>
      </c>
      <c r="C436" s="2" t="s">
        <v>185</v>
      </c>
      <c r="D436" s="2" t="s">
        <v>406</v>
      </c>
      <c r="E436" s="2" t="s">
        <v>38</v>
      </c>
      <c r="F436" s="3">
        <v>731</v>
      </c>
    </row>
    <row r="437" spans="1:6" ht="60" x14ac:dyDescent="0.2">
      <c r="A437" s="29" t="s">
        <v>534</v>
      </c>
      <c r="B437" s="7" t="s">
        <v>124</v>
      </c>
      <c r="C437" s="7" t="s">
        <v>185</v>
      </c>
      <c r="D437" s="7" t="s">
        <v>436</v>
      </c>
      <c r="E437" s="2"/>
      <c r="F437" s="5">
        <f>F438</f>
        <v>190</v>
      </c>
    </row>
    <row r="438" spans="1:6" ht="36" x14ac:dyDescent="0.2">
      <c r="A438" s="30" t="s">
        <v>483</v>
      </c>
      <c r="B438" s="2" t="s">
        <v>124</v>
      </c>
      <c r="C438" s="2" t="s">
        <v>185</v>
      </c>
      <c r="D438" s="2" t="s">
        <v>434</v>
      </c>
      <c r="E438" s="2"/>
      <c r="F438" s="3">
        <f t="shared" ref="F438" si="2">F439</f>
        <v>190</v>
      </c>
    </row>
    <row r="439" spans="1:6" ht="24" x14ac:dyDescent="0.2">
      <c r="A439" s="1" t="s">
        <v>445</v>
      </c>
      <c r="B439" s="2" t="s">
        <v>124</v>
      </c>
      <c r="C439" s="2" t="s">
        <v>185</v>
      </c>
      <c r="D439" s="2" t="s">
        <v>435</v>
      </c>
      <c r="E439" s="2"/>
      <c r="F439" s="3">
        <f>F440</f>
        <v>190</v>
      </c>
    </row>
    <row r="440" spans="1:6" ht="24" x14ac:dyDescent="0.2">
      <c r="A440" s="6" t="s">
        <v>41</v>
      </c>
      <c r="B440" s="2" t="s">
        <v>124</v>
      </c>
      <c r="C440" s="2" t="s">
        <v>185</v>
      </c>
      <c r="D440" s="2" t="s">
        <v>435</v>
      </c>
      <c r="E440" s="2" t="s">
        <v>38</v>
      </c>
      <c r="F440" s="3">
        <v>190</v>
      </c>
    </row>
    <row r="441" spans="1:6" s="21" customFormat="1" x14ac:dyDescent="0.15">
      <c r="A441" s="20" t="s">
        <v>183</v>
      </c>
      <c r="B441" s="7" t="s">
        <v>124</v>
      </c>
      <c r="C441" s="7" t="s">
        <v>167</v>
      </c>
      <c r="D441" s="7"/>
      <c r="E441" s="7"/>
      <c r="F441" s="5">
        <f>F442+F510+F514</f>
        <v>356193</v>
      </c>
    </row>
    <row r="442" spans="1:6" ht="24" x14ac:dyDescent="0.2">
      <c r="A442" s="20" t="s">
        <v>66</v>
      </c>
      <c r="B442" s="7" t="s">
        <v>124</v>
      </c>
      <c r="C442" s="7" t="s">
        <v>167</v>
      </c>
      <c r="D442" s="7" t="s">
        <v>65</v>
      </c>
      <c r="E442" s="7"/>
      <c r="F442" s="5">
        <f>F443+F489</f>
        <v>354246</v>
      </c>
    </row>
    <row r="443" spans="1:6" ht="24" customHeight="1" x14ac:dyDescent="0.2">
      <c r="A443" s="6" t="s">
        <v>135</v>
      </c>
      <c r="B443" s="2" t="s">
        <v>124</v>
      </c>
      <c r="C443" s="2" t="s">
        <v>167</v>
      </c>
      <c r="D443" s="2" t="s">
        <v>63</v>
      </c>
      <c r="E443" s="2"/>
      <c r="F443" s="3">
        <f>F444+F477+F469+F474+F455+F483+F486+F480</f>
        <v>321737</v>
      </c>
    </row>
    <row r="444" spans="1:6" ht="85.5" customHeight="1" x14ac:dyDescent="0.2">
      <c r="A444" s="23" t="s">
        <v>453</v>
      </c>
      <c r="B444" s="2" t="s">
        <v>124</v>
      </c>
      <c r="C444" s="2" t="s">
        <v>167</v>
      </c>
      <c r="D444" s="2" t="s">
        <v>134</v>
      </c>
      <c r="E444" s="2"/>
      <c r="F444" s="3">
        <f>F445+F447+F449+F451+F453</f>
        <v>312815</v>
      </c>
    </row>
    <row r="445" spans="1:6" ht="24" x14ac:dyDescent="0.2">
      <c r="A445" s="6" t="s">
        <v>8</v>
      </c>
      <c r="B445" s="2" t="s">
        <v>124</v>
      </c>
      <c r="C445" s="2" t="s">
        <v>167</v>
      </c>
      <c r="D445" s="2" t="s">
        <v>182</v>
      </c>
      <c r="E445" s="2"/>
      <c r="F445" s="3">
        <f>F446</f>
        <v>22738</v>
      </c>
    </row>
    <row r="446" spans="1:6" ht="24" x14ac:dyDescent="0.2">
      <c r="A446" s="6" t="s">
        <v>41</v>
      </c>
      <c r="B446" s="2" t="s">
        <v>124</v>
      </c>
      <c r="C446" s="2" t="s">
        <v>167</v>
      </c>
      <c r="D446" s="2" t="s">
        <v>182</v>
      </c>
      <c r="E446" s="2" t="s">
        <v>38</v>
      </c>
      <c r="F446" s="3">
        <f>20706+2032</f>
        <v>22738</v>
      </c>
    </row>
    <row r="447" spans="1:6" ht="24" x14ac:dyDescent="0.2">
      <c r="A447" s="6" t="s">
        <v>102</v>
      </c>
      <c r="B447" s="2" t="s">
        <v>124</v>
      </c>
      <c r="C447" s="2" t="s">
        <v>167</v>
      </c>
      <c r="D447" s="2" t="s">
        <v>164</v>
      </c>
      <c r="E447" s="2"/>
      <c r="F447" s="3">
        <f>F448</f>
        <v>87136</v>
      </c>
    </row>
    <row r="448" spans="1:6" ht="24" x14ac:dyDescent="0.2">
      <c r="A448" s="6" t="s">
        <v>41</v>
      </c>
      <c r="B448" s="2" t="s">
        <v>124</v>
      </c>
      <c r="C448" s="2" t="s">
        <v>167</v>
      </c>
      <c r="D448" s="2" t="s">
        <v>164</v>
      </c>
      <c r="E448" s="2" t="s">
        <v>38</v>
      </c>
      <c r="F448" s="3">
        <f>74063-302+8814-116+3882-813+1608</f>
        <v>87136</v>
      </c>
    </row>
    <row r="449" spans="1:6" ht="117" customHeight="1" x14ac:dyDescent="0.2">
      <c r="A449" s="6" t="s">
        <v>181</v>
      </c>
      <c r="B449" s="2" t="s">
        <v>124</v>
      </c>
      <c r="C449" s="2" t="s">
        <v>167</v>
      </c>
      <c r="D449" s="2" t="s">
        <v>180</v>
      </c>
      <c r="E449" s="2"/>
      <c r="F449" s="3">
        <f>F450</f>
        <v>181353</v>
      </c>
    </row>
    <row r="450" spans="1:6" ht="26.25" customHeight="1" x14ac:dyDescent="0.2">
      <c r="A450" s="6" t="s">
        <v>41</v>
      </c>
      <c r="B450" s="2" t="s">
        <v>124</v>
      </c>
      <c r="C450" s="2" t="s">
        <v>167</v>
      </c>
      <c r="D450" s="2" t="s">
        <v>180</v>
      </c>
      <c r="E450" s="2" t="s">
        <v>38</v>
      </c>
      <c r="F450" s="3">
        <f>181353</f>
        <v>181353</v>
      </c>
    </row>
    <row r="451" spans="1:6" ht="48.75" customHeight="1" x14ac:dyDescent="0.2">
      <c r="A451" s="6" t="s">
        <v>442</v>
      </c>
      <c r="B451" s="2" t="s">
        <v>124</v>
      </c>
      <c r="C451" s="2" t="s">
        <v>167</v>
      </c>
      <c r="D451" s="2" t="s">
        <v>179</v>
      </c>
      <c r="E451" s="2"/>
      <c r="F451" s="3">
        <f>F452</f>
        <v>20038</v>
      </c>
    </row>
    <row r="452" spans="1:6" ht="24" x14ac:dyDescent="0.2">
      <c r="A452" s="6" t="s">
        <v>41</v>
      </c>
      <c r="B452" s="2" t="s">
        <v>124</v>
      </c>
      <c r="C452" s="2" t="s">
        <v>167</v>
      </c>
      <c r="D452" s="2" t="s">
        <v>179</v>
      </c>
      <c r="E452" s="2" t="s">
        <v>38</v>
      </c>
      <c r="F452" s="3">
        <v>20038</v>
      </c>
    </row>
    <row r="453" spans="1:6" ht="77.25" customHeight="1" x14ac:dyDescent="0.2">
      <c r="A453" s="6" t="s">
        <v>133</v>
      </c>
      <c r="B453" s="2" t="s">
        <v>124</v>
      </c>
      <c r="C453" s="2" t="s">
        <v>167</v>
      </c>
      <c r="D453" s="2" t="s">
        <v>132</v>
      </c>
      <c r="E453" s="2"/>
      <c r="F453" s="3">
        <f>F454</f>
        <v>1550</v>
      </c>
    </row>
    <row r="454" spans="1:6" ht="24" x14ac:dyDescent="0.2">
      <c r="A454" s="6" t="s">
        <v>41</v>
      </c>
      <c r="B454" s="2" t="s">
        <v>124</v>
      </c>
      <c r="C454" s="2" t="s">
        <v>167</v>
      </c>
      <c r="D454" s="2" t="s">
        <v>132</v>
      </c>
      <c r="E454" s="2" t="s">
        <v>38</v>
      </c>
      <c r="F454" s="3">
        <v>1550</v>
      </c>
    </row>
    <row r="455" spans="1:6" ht="24" x14ac:dyDescent="0.2">
      <c r="A455" s="6" t="s">
        <v>515</v>
      </c>
      <c r="B455" s="2" t="s">
        <v>124</v>
      </c>
      <c r="C455" s="2" t="s">
        <v>167</v>
      </c>
      <c r="D455" s="2" t="s">
        <v>519</v>
      </c>
      <c r="E455" s="2"/>
      <c r="F455" s="3">
        <f>F461+F463+F465+F467+F459+F456</f>
        <v>6193</v>
      </c>
    </row>
    <row r="456" spans="1:6" ht="24" x14ac:dyDescent="0.2">
      <c r="A456" s="1" t="s">
        <v>515</v>
      </c>
      <c r="B456" s="2" t="s">
        <v>124</v>
      </c>
      <c r="C456" s="2" t="s">
        <v>167</v>
      </c>
      <c r="D456" s="2" t="s">
        <v>519</v>
      </c>
      <c r="E456" s="2"/>
      <c r="F456" s="3">
        <f>F457</f>
        <v>3000</v>
      </c>
    </row>
    <row r="457" spans="1:6" ht="48" x14ac:dyDescent="0.2">
      <c r="A457" s="1" t="s">
        <v>606</v>
      </c>
      <c r="B457" s="2" t="s">
        <v>124</v>
      </c>
      <c r="C457" s="2" t="s">
        <v>167</v>
      </c>
      <c r="D457" s="2" t="s">
        <v>607</v>
      </c>
      <c r="E457" s="2"/>
      <c r="F457" s="3">
        <f>F458</f>
        <v>3000</v>
      </c>
    </row>
    <row r="458" spans="1:6" ht="24" x14ac:dyDescent="0.2">
      <c r="A458" s="1" t="s">
        <v>41</v>
      </c>
      <c r="B458" s="2" t="s">
        <v>124</v>
      </c>
      <c r="C458" s="2" t="s">
        <v>167</v>
      </c>
      <c r="D458" s="2" t="s">
        <v>607</v>
      </c>
      <c r="E458" s="2" t="s">
        <v>38</v>
      </c>
      <c r="F458" s="3">
        <v>3000</v>
      </c>
    </row>
    <row r="459" spans="1:6" x14ac:dyDescent="0.2">
      <c r="A459" s="6" t="s">
        <v>538</v>
      </c>
      <c r="B459" s="2" t="s">
        <v>124</v>
      </c>
      <c r="C459" s="2" t="s">
        <v>167</v>
      </c>
      <c r="D459" s="2" t="s">
        <v>540</v>
      </c>
      <c r="E459" s="2"/>
      <c r="F459" s="3">
        <f>F460</f>
        <v>2083</v>
      </c>
    </row>
    <row r="460" spans="1:6" ht="24" x14ac:dyDescent="0.2">
      <c r="A460" s="6" t="s">
        <v>41</v>
      </c>
      <c r="B460" s="2" t="s">
        <v>124</v>
      </c>
      <c r="C460" s="2" t="s">
        <v>167</v>
      </c>
      <c r="D460" s="2" t="s">
        <v>540</v>
      </c>
      <c r="E460" s="2" t="s">
        <v>38</v>
      </c>
      <c r="F460" s="3">
        <v>2083</v>
      </c>
    </row>
    <row r="461" spans="1:6" ht="24" x14ac:dyDescent="0.2">
      <c r="A461" s="6" t="s">
        <v>530</v>
      </c>
      <c r="B461" s="2" t="s">
        <v>124</v>
      </c>
      <c r="C461" s="2" t="s">
        <v>167</v>
      </c>
      <c r="D461" s="2" t="s">
        <v>520</v>
      </c>
      <c r="E461" s="2"/>
      <c r="F461" s="3">
        <f>F462</f>
        <v>50</v>
      </c>
    </row>
    <row r="462" spans="1:6" ht="24" x14ac:dyDescent="0.2">
      <c r="A462" s="6" t="s">
        <v>41</v>
      </c>
      <c r="B462" s="2" t="s">
        <v>124</v>
      </c>
      <c r="C462" s="2" t="s">
        <v>167</v>
      </c>
      <c r="D462" s="2" t="s">
        <v>520</v>
      </c>
      <c r="E462" s="2" t="s">
        <v>38</v>
      </c>
      <c r="F462" s="3">
        <f>100-50</f>
        <v>50</v>
      </c>
    </row>
    <row r="463" spans="1:6" x14ac:dyDescent="0.2">
      <c r="A463" s="6" t="s">
        <v>516</v>
      </c>
      <c r="B463" s="2" t="s">
        <v>124</v>
      </c>
      <c r="C463" s="2" t="s">
        <v>167</v>
      </c>
      <c r="D463" s="2" t="s">
        <v>521</v>
      </c>
      <c r="E463" s="2"/>
      <c r="F463" s="3">
        <f>F464</f>
        <v>200</v>
      </c>
    </row>
    <row r="464" spans="1:6" ht="24" x14ac:dyDescent="0.2">
      <c r="A464" s="6" t="s">
        <v>41</v>
      </c>
      <c r="B464" s="2" t="s">
        <v>124</v>
      </c>
      <c r="C464" s="2" t="s">
        <v>167</v>
      </c>
      <c r="D464" s="2" t="s">
        <v>521</v>
      </c>
      <c r="E464" s="2" t="s">
        <v>38</v>
      </c>
      <c r="F464" s="3">
        <f>100+100</f>
        <v>200</v>
      </c>
    </row>
    <row r="465" spans="1:6" ht="24" x14ac:dyDescent="0.2">
      <c r="A465" s="6" t="s">
        <v>517</v>
      </c>
      <c r="B465" s="2" t="s">
        <v>124</v>
      </c>
      <c r="C465" s="2" t="s">
        <v>167</v>
      </c>
      <c r="D465" s="2" t="s">
        <v>522</v>
      </c>
      <c r="E465" s="2"/>
      <c r="F465" s="3">
        <f>F466</f>
        <v>860</v>
      </c>
    </row>
    <row r="466" spans="1:6" ht="24" x14ac:dyDescent="0.2">
      <c r="A466" s="6" t="s">
        <v>41</v>
      </c>
      <c r="B466" s="2" t="s">
        <v>124</v>
      </c>
      <c r="C466" s="2" t="s">
        <v>167</v>
      </c>
      <c r="D466" s="2" t="s">
        <v>522</v>
      </c>
      <c r="E466" s="2" t="s">
        <v>38</v>
      </c>
      <c r="F466" s="3">
        <f>100+840-80</f>
        <v>860</v>
      </c>
    </row>
    <row r="467" spans="1:6" hidden="1" x14ac:dyDescent="0.2">
      <c r="A467" s="6" t="s">
        <v>518</v>
      </c>
      <c r="B467" s="2" t="s">
        <v>124</v>
      </c>
      <c r="C467" s="2" t="s">
        <v>167</v>
      </c>
      <c r="D467" s="2" t="s">
        <v>523</v>
      </c>
      <c r="E467" s="2"/>
      <c r="F467" s="3">
        <f>F468</f>
        <v>0</v>
      </c>
    </row>
    <row r="468" spans="1:6" ht="24" hidden="1" x14ac:dyDescent="0.2">
      <c r="A468" s="6" t="s">
        <v>41</v>
      </c>
      <c r="B468" s="2" t="s">
        <v>124</v>
      </c>
      <c r="C468" s="2" t="s">
        <v>167</v>
      </c>
      <c r="D468" s="2" t="s">
        <v>523</v>
      </c>
      <c r="E468" s="2" t="s">
        <v>38</v>
      </c>
      <c r="F468" s="3">
        <f>50-50</f>
        <v>0</v>
      </c>
    </row>
    <row r="469" spans="1:6" ht="36" hidden="1" x14ac:dyDescent="0.2">
      <c r="A469" s="23" t="s">
        <v>482</v>
      </c>
      <c r="B469" s="2" t="s">
        <v>124</v>
      </c>
      <c r="C469" s="2" t="s">
        <v>167</v>
      </c>
      <c r="D469" s="2" t="s">
        <v>386</v>
      </c>
      <c r="E469" s="2"/>
      <c r="F469" s="3">
        <f>F470+F472</f>
        <v>0</v>
      </c>
    </row>
    <row r="470" spans="1:6" ht="24" hidden="1" x14ac:dyDescent="0.2">
      <c r="A470" s="6" t="s">
        <v>395</v>
      </c>
      <c r="B470" s="2" t="s">
        <v>124</v>
      </c>
      <c r="C470" s="2" t="s">
        <v>167</v>
      </c>
      <c r="D470" s="2" t="s">
        <v>405</v>
      </c>
      <c r="E470" s="2"/>
      <c r="F470" s="3">
        <f>F471</f>
        <v>0</v>
      </c>
    </row>
    <row r="471" spans="1:6" ht="24" hidden="1" x14ac:dyDescent="0.2">
      <c r="A471" s="6" t="s">
        <v>399</v>
      </c>
      <c r="B471" s="2" t="s">
        <v>124</v>
      </c>
      <c r="C471" s="2" t="s">
        <v>167</v>
      </c>
      <c r="D471" s="2" t="s">
        <v>405</v>
      </c>
      <c r="E471" s="2" t="s">
        <v>67</v>
      </c>
      <c r="F471" s="3"/>
    </row>
    <row r="472" spans="1:6" ht="48" hidden="1" x14ac:dyDescent="0.2">
      <c r="A472" s="6" t="s">
        <v>606</v>
      </c>
      <c r="B472" s="2" t="s">
        <v>124</v>
      </c>
      <c r="C472" s="2" t="s">
        <v>167</v>
      </c>
      <c r="D472" s="2" t="s">
        <v>387</v>
      </c>
      <c r="E472" s="2"/>
      <c r="F472" s="3">
        <f>F473</f>
        <v>0</v>
      </c>
    </row>
    <row r="473" spans="1:6" ht="24" hidden="1" x14ac:dyDescent="0.2">
      <c r="A473" s="6" t="s">
        <v>399</v>
      </c>
      <c r="B473" s="2" t="s">
        <v>124</v>
      </c>
      <c r="C473" s="2" t="s">
        <v>167</v>
      </c>
      <c r="D473" s="2" t="s">
        <v>387</v>
      </c>
      <c r="E473" s="2" t="s">
        <v>67</v>
      </c>
      <c r="F473" s="3">
        <v>0</v>
      </c>
    </row>
    <row r="474" spans="1:6" ht="24" hidden="1" x14ac:dyDescent="0.2">
      <c r="A474" s="23" t="s">
        <v>428</v>
      </c>
      <c r="B474" s="2" t="s">
        <v>124</v>
      </c>
      <c r="C474" s="2" t="s">
        <v>167</v>
      </c>
      <c r="D474" s="2" t="s">
        <v>430</v>
      </c>
      <c r="E474" s="2"/>
      <c r="F474" s="3">
        <f>F475</f>
        <v>0</v>
      </c>
    </row>
    <row r="475" spans="1:6" ht="24" hidden="1" x14ac:dyDescent="0.2">
      <c r="A475" s="6" t="s">
        <v>429</v>
      </c>
      <c r="B475" s="2" t="s">
        <v>124</v>
      </c>
      <c r="C475" s="2" t="s">
        <v>167</v>
      </c>
      <c r="D475" s="2" t="s">
        <v>431</v>
      </c>
      <c r="E475" s="2"/>
      <c r="F475" s="3">
        <f>F476</f>
        <v>0</v>
      </c>
    </row>
    <row r="476" spans="1:6" ht="24" hidden="1" x14ac:dyDescent="0.2">
      <c r="A476" s="6" t="s">
        <v>41</v>
      </c>
      <c r="B476" s="2" t="s">
        <v>124</v>
      </c>
      <c r="C476" s="2" t="s">
        <v>167</v>
      </c>
      <c r="D476" s="2" t="s">
        <v>431</v>
      </c>
      <c r="E476" s="2" t="s">
        <v>38</v>
      </c>
      <c r="F476" s="3"/>
    </row>
    <row r="477" spans="1:6" ht="24" hidden="1" x14ac:dyDescent="0.2">
      <c r="A477" s="23" t="s">
        <v>452</v>
      </c>
      <c r="B477" s="2" t="s">
        <v>124</v>
      </c>
      <c r="C477" s="2" t="s">
        <v>167</v>
      </c>
      <c r="D477" s="2" t="s">
        <v>162</v>
      </c>
      <c r="E477" s="2"/>
      <c r="F477" s="3">
        <f>F478</f>
        <v>0</v>
      </c>
    </row>
    <row r="478" spans="1:6" ht="42.75" hidden="1" customHeight="1" x14ac:dyDescent="0.2">
      <c r="A478" s="6" t="s">
        <v>443</v>
      </c>
      <c r="B478" s="2" t="s">
        <v>124</v>
      </c>
      <c r="C478" s="2" t="s">
        <v>167</v>
      </c>
      <c r="D478" s="2" t="s">
        <v>178</v>
      </c>
      <c r="E478" s="2"/>
      <c r="F478" s="3">
        <f>F479</f>
        <v>0</v>
      </c>
    </row>
    <row r="479" spans="1:6" ht="24" hidden="1" x14ac:dyDescent="0.2">
      <c r="A479" s="6" t="s">
        <v>41</v>
      </c>
      <c r="B479" s="2" t="s">
        <v>124</v>
      </c>
      <c r="C479" s="2" t="s">
        <v>167</v>
      </c>
      <c r="D479" s="2" t="s">
        <v>178</v>
      </c>
      <c r="E479" s="2" t="s">
        <v>38</v>
      </c>
      <c r="F479" s="3"/>
    </row>
    <row r="480" spans="1:6" ht="24" x14ac:dyDescent="0.2">
      <c r="A480" s="1" t="s">
        <v>631</v>
      </c>
      <c r="B480" s="2" t="s">
        <v>124</v>
      </c>
      <c r="C480" s="2" t="s">
        <v>167</v>
      </c>
      <c r="D480" s="2" t="s">
        <v>633</v>
      </c>
      <c r="E480" s="2"/>
      <c r="F480" s="3">
        <f>F481</f>
        <v>80</v>
      </c>
    </row>
    <row r="481" spans="1:6" x14ac:dyDescent="0.2">
      <c r="A481" s="1" t="s">
        <v>632</v>
      </c>
      <c r="B481" s="2" t="s">
        <v>124</v>
      </c>
      <c r="C481" s="2" t="s">
        <v>167</v>
      </c>
      <c r="D481" s="2" t="s">
        <v>634</v>
      </c>
      <c r="E481" s="2"/>
      <c r="F481" s="3">
        <f>F482</f>
        <v>80</v>
      </c>
    </row>
    <row r="482" spans="1:6" ht="24" x14ac:dyDescent="0.2">
      <c r="A482" s="1" t="s">
        <v>41</v>
      </c>
      <c r="B482" s="2" t="s">
        <v>124</v>
      </c>
      <c r="C482" s="2" t="s">
        <v>167</v>
      </c>
      <c r="D482" s="2" t="s">
        <v>634</v>
      </c>
      <c r="E482" s="2" t="s">
        <v>38</v>
      </c>
      <c r="F482" s="3">
        <v>80</v>
      </c>
    </row>
    <row r="483" spans="1:6" ht="24" x14ac:dyDescent="0.2">
      <c r="A483" s="31" t="s">
        <v>608</v>
      </c>
      <c r="B483" s="2" t="s">
        <v>124</v>
      </c>
      <c r="C483" s="2" t="s">
        <v>167</v>
      </c>
      <c r="D483" s="2" t="s">
        <v>610</v>
      </c>
      <c r="E483" s="2"/>
      <c r="F483" s="3">
        <f>F484</f>
        <v>49</v>
      </c>
    </row>
    <row r="484" spans="1:6" ht="48" x14ac:dyDescent="0.2">
      <c r="A484" s="1" t="s">
        <v>609</v>
      </c>
      <c r="B484" s="2" t="s">
        <v>124</v>
      </c>
      <c r="C484" s="2" t="s">
        <v>167</v>
      </c>
      <c r="D484" s="2" t="s">
        <v>611</v>
      </c>
      <c r="E484" s="2"/>
      <c r="F484" s="3">
        <f>F485</f>
        <v>49</v>
      </c>
    </row>
    <row r="485" spans="1:6" ht="24" x14ac:dyDescent="0.2">
      <c r="A485" s="1" t="s">
        <v>41</v>
      </c>
      <c r="B485" s="2" t="s">
        <v>124</v>
      </c>
      <c r="C485" s="2" t="s">
        <v>167</v>
      </c>
      <c r="D485" s="2" t="s">
        <v>611</v>
      </c>
      <c r="E485" s="2" t="s">
        <v>38</v>
      </c>
      <c r="F485" s="3">
        <v>49</v>
      </c>
    </row>
    <row r="486" spans="1:6" ht="36" x14ac:dyDescent="0.2">
      <c r="A486" s="49" t="s">
        <v>628</v>
      </c>
      <c r="B486" s="2" t="s">
        <v>124</v>
      </c>
      <c r="C486" s="2" t="s">
        <v>167</v>
      </c>
      <c r="D486" s="2" t="s">
        <v>386</v>
      </c>
      <c r="E486" s="2"/>
      <c r="F486" s="3">
        <f>F487</f>
        <v>2600</v>
      </c>
    </row>
    <row r="487" spans="1:6" ht="24" x14ac:dyDescent="0.2">
      <c r="A487" s="49" t="s">
        <v>629</v>
      </c>
      <c r="B487" s="2" t="s">
        <v>124</v>
      </c>
      <c r="C487" s="2" t="s">
        <v>167</v>
      </c>
      <c r="D487" s="2" t="s">
        <v>630</v>
      </c>
      <c r="E487" s="2"/>
      <c r="F487" s="3">
        <f>F488</f>
        <v>2600</v>
      </c>
    </row>
    <row r="488" spans="1:6" ht="24" x14ac:dyDescent="0.2">
      <c r="A488" s="49" t="s">
        <v>399</v>
      </c>
      <c r="B488" s="2" t="s">
        <v>124</v>
      </c>
      <c r="C488" s="2" t="s">
        <v>167</v>
      </c>
      <c r="D488" s="2" t="s">
        <v>630</v>
      </c>
      <c r="E488" s="2" t="s">
        <v>67</v>
      </c>
      <c r="F488" s="3">
        <v>2600</v>
      </c>
    </row>
    <row r="489" spans="1:6" x14ac:dyDescent="0.2">
      <c r="A489" s="6" t="s">
        <v>59</v>
      </c>
      <c r="B489" s="2" t="s">
        <v>124</v>
      </c>
      <c r="C489" s="2" t="s">
        <v>167</v>
      </c>
      <c r="D489" s="2" t="s">
        <v>58</v>
      </c>
      <c r="E489" s="2"/>
      <c r="F489" s="3">
        <f>F490+F499</f>
        <v>32509</v>
      </c>
    </row>
    <row r="490" spans="1:6" ht="24" x14ac:dyDescent="0.2">
      <c r="A490" s="23" t="s">
        <v>484</v>
      </c>
      <c r="B490" s="2" t="s">
        <v>124</v>
      </c>
      <c r="C490" s="2" t="s">
        <v>167</v>
      </c>
      <c r="D490" s="2" t="s">
        <v>177</v>
      </c>
      <c r="E490" s="2"/>
      <c r="F490" s="3">
        <f>F491+F495+F497+F493</f>
        <v>20012</v>
      </c>
    </row>
    <row r="491" spans="1:6" ht="36" x14ac:dyDescent="0.2">
      <c r="A491" s="6" t="s">
        <v>176</v>
      </c>
      <c r="B491" s="2" t="s">
        <v>124</v>
      </c>
      <c r="C491" s="2" t="s">
        <v>167</v>
      </c>
      <c r="D491" s="2" t="s">
        <v>175</v>
      </c>
      <c r="E491" s="2"/>
      <c r="F491" s="3">
        <f>F492</f>
        <v>1669</v>
      </c>
    </row>
    <row r="492" spans="1:6" ht="24" x14ac:dyDescent="0.2">
      <c r="A492" s="6" t="s">
        <v>41</v>
      </c>
      <c r="B492" s="2" t="s">
        <v>124</v>
      </c>
      <c r="C492" s="2" t="s">
        <v>167</v>
      </c>
      <c r="D492" s="2" t="s">
        <v>175</v>
      </c>
      <c r="E492" s="2" t="s">
        <v>38</v>
      </c>
      <c r="F492" s="3">
        <v>1669</v>
      </c>
    </row>
    <row r="493" spans="1:6" ht="24" x14ac:dyDescent="0.2">
      <c r="A493" s="6" t="s">
        <v>429</v>
      </c>
      <c r="B493" s="2" t="s">
        <v>124</v>
      </c>
      <c r="C493" s="2" t="s">
        <v>167</v>
      </c>
      <c r="D493" s="2" t="s">
        <v>541</v>
      </c>
      <c r="E493" s="2"/>
      <c r="F493" s="3">
        <f>F494</f>
        <v>2083</v>
      </c>
    </row>
    <row r="494" spans="1:6" ht="24" x14ac:dyDescent="0.2">
      <c r="A494" s="6" t="s">
        <v>41</v>
      </c>
      <c r="B494" s="2" t="s">
        <v>124</v>
      </c>
      <c r="C494" s="2" t="s">
        <v>167</v>
      </c>
      <c r="D494" s="2" t="s">
        <v>541</v>
      </c>
      <c r="E494" s="2" t="s">
        <v>38</v>
      </c>
      <c r="F494" s="3">
        <v>2083</v>
      </c>
    </row>
    <row r="495" spans="1:6" ht="41.25" customHeight="1" x14ac:dyDescent="0.2">
      <c r="A495" s="6" t="s">
        <v>174</v>
      </c>
      <c r="B495" s="2" t="s">
        <v>124</v>
      </c>
      <c r="C495" s="2" t="s">
        <v>167</v>
      </c>
      <c r="D495" s="2" t="s">
        <v>173</v>
      </c>
      <c r="E495" s="2"/>
      <c r="F495" s="3">
        <f>F496</f>
        <v>16099</v>
      </c>
    </row>
    <row r="496" spans="1:6" ht="24" x14ac:dyDescent="0.2">
      <c r="A496" s="6" t="s">
        <v>41</v>
      </c>
      <c r="B496" s="2" t="s">
        <v>124</v>
      </c>
      <c r="C496" s="2" t="s">
        <v>167</v>
      </c>
      <c r="D496" s="2" t="s">
        <v>173</v>
      </c>
      <c r="E496" s="2" t="s">
        <v>38</v>
      </c>
      <c r="F496" s="3">
        <f>15110+989</f>
        <v>16099</v>
      </c>
    </row>
    <row r="497" spans="1:6" ht="64.5" customHeight="1" x14ac:dyDescent="0.2">
      <c r="A497" s="6" t="s">
        <v>172</v>
      </c>
      <c r="B497" s="2" t="s">
        <v>124</v>
      </c>
      <c r="C497" s="2" t="s">
        <v>167</v>
      </c>
      <c r="D497" s="2" t="s">
        <v>171</v>
      </c>
      <c r="E497" s="2"/>
      <c r="F497" s="3">
        <f>F498</f>
        <v>161</v>
      </c>
    </row>
    <row r="498" spans="1:6" ht="24" x14ac:dyDescent="0.2">
      <c r="A498" s="6" t="s">
        <v>41</v>
      </c>
      <c r="B498" s="2" t="s">
        <v>124</v>
      </c>
      <c r="C498" s="2" t="s">
        <v>167</v>
      </c>
      <c r="D498" s="2" t="s">
        <v>171</v>
      </c>
      <c r="E498" s="2" t="s">
        <v>38</v>
      </c>
      <c r="F498" s="3">
        <f>151+10</f>
        <v>161</v>
      </c>
    </row>
    <row r="499" spans="1:6" ht="24" x14ac:dyDescent="0.2">
      <c r="A499" s="23" t="s">
        <v>170</v>
      </c>
      <c r="B499" s="2" t="s">
        <v>124</v>
      </c>
      <c r="C499" s="2" t="s">
        <v>167</v>
      </c>
      <c r="D499" s="2" t="s">
        <v>169</v>
      </c>
      <c r="E499" s="2"/>
      <c r="F499" s="3">
        <f>F506+F508+F504+F500+F502</f>
        <v>12497</v>
      </c>
    </row>
    <row r="500" spans="1:6" ht="36" x14ac:dyDescent="0.2">
      <c r="A500" s="6" t="s">
        <v>168</v>
      </c>
      <c r="B500" s="2" t="s">
        <v>124</v>
      </c>
      <c r="C500" s="2" t="s">
        <v>167</v>
      </c>
      <c r="D500" s="2" t="s">
        <v>166</v>
      </c>
      <c r="E500" s="2"/>
      <c r="F500" s="3">
        <f>F501</f>
        <v>12497</v>
      </c>
    </row>
    <row r="501" spans="1:6" ht="24" x14ac:dyDescent="0.2">
      <c r="A501" s="6" t="s">
        <v>41</v>
      </c>
      <c r="B501" s="2" t="s">
        <v>124</v>
      </c>
      <c r="C501" s="2" t="s">
        <v>167</v>
      </c>
      <c r="D501" s="2" t="s">
        <v>166</v>
      </c>
      <c r="E501" s="2" t="s">
        <v>38</v>
      </c>
      <c r="F501" s="3">
        <f>29604-14649-2458</f>
        <v>12497</v>
      </c>
    </row>
    <row r="502" spans="1:6" ht="36" hidden="1" x14ac:dyDescent="0.2">
      <c r="A502" s="6" t="s">
        <v>444</v>
      </c>
      <c r="B502" s="2" t="s">
        <v>124</v>
      </c>
      <c r="C502" s="2" t="s">
        <v>167</v>
      </c>
      <c r="D502" s="2" t="s">
        <v>406</v>
      </c>
      <c r="E502" s="2"/>
      <c r="F502" s="3">
        <f>F503</f>
        <v>0</v>
      </c>
    </row>
    <row r="503" spans="1:6" ht="24" hidden="1" x14ac:dyDescent="0.2">
      <c r="A503" s="6" t="s">
        <v>41</v>
      </c>
      <c r="B503" s="2" t="s">
        <v>124</v>
      </c>
      <c r="C503" s="2" t="s">
        <v>167</v>
      </c>
      <c r="D503" s="2" t="s">
        <v>406</v>
      </c>
      <c r="E503" s="2" t="s">
        <v>38</v>
      </c>
      <c r="F503" s="3">
        <f>731-731</f>
        <v>0</v>
      </c>
    </row>
    <row r="504" spans="1:6" ht="24" hidden="1" x14ac:dyDescent="0.2">
      <c r="A504" s="6" t="s">
        <v>524</v>
      </c>
      <c r="B504" s="2" t="s">
        <v>124</v>
      </c>
      <c r="C504" s="2" t="s">
        <v>167</v>
      </c>
      <c r="D504" s="2" t="s">
        <v>525</v>
      </c>
      <c r="E504" s="2"/>
      <c r="F504" s="3">
        <f>F505</f>
        <v>0</v>
      </c>
    </row>
    <row r="505" spans="1:6" ht="24" hidden="1" x14ac:dyDescent="0.2">
      <c r="A505" s="6" t="s">
        <v>41</v>
      </c>
      <c r="B505" s="2" t="s">
        <v>124</v>
      </c>
      <c r="C505" s="2" t="s">
        <v>167</v>
      </c>
      <c r="D505" s="2" t="s">
        <v>525</v>
      </c>
      <c r="E505" s="2" t="s">
        <v>38</v>
      </c>
      <c r="F505" s="3">
        <v>0</v>
      </c>
    </row>
    <row r="506" spans="1:6" ht="36" hidden="1" x14ac:dyDescent="0.2">
      <c r="A506" s="6" t="s">
        <v>168</v>
      </c>
      <c r="B506" s="2" t="s">
        <v>124</v>
      </c>
      <c r="C506" s="2" t="s">
        <v>167</v>
      </c>
      <c r="D506" s="2" t="s">
        <v>166</v>
      </c>
      <c r="E506" s="2"/>
      <c r="F506" s="3">
        <f>F507</f>
        <v>0</v>
      </c>
    </row>
    <row r="507" spans="1:6" ht="24" hidden="1" x14ac:dyDescent="0.2">
      <c r="A507" s="6" t="s">
        <v>41</v>
      </c>
      <c r="B507" s="2" t="s">
        <v>124</v>
      </c>
      <c r="C507" s="2" t="s">
        <v>167</v>
      </c>
      <c r="D507" s="2" t="s">
        <v>166</v>
      </c>
      <c r="E507" s="2" t="s">
        <v>38</v>
      </c>
      <c r="F507" s="3"/>
    </row>
    <row r="508" spans="1:6" ht="36" hidden="1" x14ac:dyDescent="0.2">
      <c r="A508" s="6" t="s">
        <v>444</v>
      </c>
      <c r="B508" s="2" t="s">
        <v>124</v>
      </c>
      <c r="C508" s="2" t="s">
        <v>167</v>
      </c>
      <c r="D508" s="2" t="s">
        <v>406</v>
      </c>
      <c r="E508" s="2"/>
      <c r="F508" s="3">
        <f>F509</f>
        <v>0</v>
      </c>
    </row>
    <row r="509" spans="1:6" ht="24" hidden="1" x14ac:dyDescent="0.2">
      <c r="A509" s="6" t="s">
        <v>41</v>
      </c>
      <c r="B509" s="2" t="s">
        <v>124</v>
      </c>
      <c r="C509" s="2" t="s">
        <v>167</v>
      </c>
      <c r="D509" s="2" t="s">
        <v>406</v>
      </c>
      <c r="E509" s="2" t="s">
        <v>38</v>
      </c>
      <c r="F509" s="3"/>
    </row>
    <row r="510" spans="1:6" ht="60" x14ac:dyDescent="0.2">
      <c r="A510" s="29" t="s">
        <v>534</v>
      </c>
      <c r="B510" s="7" t="s">
        <v>124</v>
      </c>
      <c r="C510" s="7" t="s">
        <v>167</v>
      </c>
      <c r="D510" s="7" t="s">
        <v>436</v>
      </c>
      <c r="E510" s="2"/>
      <c r="F510" s="5">
        <f t="shared" ref="F510" si="3">F511</f>
        <v>178</v>
      </c>
    </row>
    <row r="511" spans="1:6" ht="36" x14ac:dyDescent="0.2">
      <c r="A511" s="30" t="s">
        <v>483</v>
      </c>
      <c r="B511" s="2" t="s">
        <v>124</v>
      </c>
      <c r="C511" s="2" t="s">
        <v>167</v>
      </c>
      <c r="D511" s="2" t="s">
        <v>434</v>
      </c>
      <c r="E511" s="2"/>
      <c r="F511" s="3">
        <f>F512</f>
        <v>178</v>
      </c>
    </row>
    <row r="512" spans="1:6" ht="24" x14ac:dyDescent="0.2">
      <c r="A512" s="1" t="s">
        <v>445</v>
      </c>
      <c r="B512" s="2" t="s">
        <v>124</v>
      </c>
      <c r="C512" s="2" t="s">
        <v>167</v>
      </c>
      <c r="D512" s="2" t="s">
        <v>435</v>
      </c>
      <c r="E512" s="2"/>
      <c r="F512" s="3">
        <f>F513</f>
        <v>178</v>
      </c>
    </row>
    <row r="513" spans="1:6" ht="24" x14ac:dyDescent="0.2">
      <c r="A513" s="6" t="s">
        <v>41</v>
      </c>
      <c r="B513" s="2" t="s">
        <v>124</v>
      </c>
      <c r="C513" s="2" t="s">
        <v>167</v>
      </c>
      <c r="D513" s="2" t="s">
        <v>435</v>
      </c>
      <c r="E513" s="2" t="s">
        <v>38</v>
      </c>
      <c r="F513" s="3">
        <v>178</v>
      </c>
    </row>
    <row r="514" spans="1:6" ht="36" x14ac:dyDescent="0.2">
      <c r="A514" s="24" t="s">
        <v>11</v>
      </c>
      <c r="B514" s="7" t="s">
        <v>124</v>
      </c>
      <c r="C514" s="7" t="s">
        <v>167</v>
      </c>
      <c r="D514" s="7" t="s">
        <v>10</v>
      </c>
      <c r="E514" s="2"/>
      <c r="F514" s="5">
        <f>F515</f>
        <v>1769</v>
      </c>
    </row>
    <row r="515" spans="1:6" ht="24" x14ac:dyDescent="0.2">
      <c r="A515" s="1" t="s">
        <v>622</v>
      </c>
      <c r="B515" s="2" t="s">
        <v>124</v>
      </c>
      <c r="C515" s="2" t="s">
        <v>167</v>
      </c>
      <c r="D515" s="2" t="s">
        <v>290</v>
      </c>
      <c r="E515" s="2"/>
      <c r="F515" s="3">
        <f>F516</f>
        <v>1769</v>
      </c>
    </row>
    <row r="516" spans="1:6" ht="24" x14ac:dyDescent="0.2">
      <c r="A516" s="1" t="s">
        <v>289</v>
      </c>
      <c r="B516" s="2" t="s">
        <v>124</v>
      </c>
      <c r="C516" s="2" t="s">
        <v>167</v>
      </c>
      <c r="D516" s="2" t="s">
        <v>287</v>
      </c>
      <c r="E516" s="2"/>
      <c r="F516" s="3">
        <f>F517</f>
        <v>1769</v>
      </c>
    </row>
    <row r="517" spans="1:6" ht="24" x14ac:dyDescent="0.2">
      <c r="A517" s="1" t="s">
        <v>41</v>
      </c>
      <c r="B517" s="2" t="s">
        <v>124</v>
      </c>
      <c r="C517" s="2" t="s">
        <v>167</v>
      </c>
      <c r="D517" s="2" t="s">
        <v>287</v>
      </c>
      <c r="E517" s="2"/>
      <c r="F517" s="3">
        <f>F518</f>
        <v>1769</v>
      </c>
    </row>
    <row r="518" spans="1:6" ht="24" x14ac:dyDescent="0.2">
      <c r="A518" s="1" t="s">
        <v>41</v>
      </c>
      <c r="B518" s="2" t="s">
        <v>124</v>
      </c>
      <c r="C518" s="2" t="s">
        <v>167</v>
      </c>
      <c r="D518" s="2" t="s">
        <v>287</v>
      </c>
      <c r="E518" s="2" t="s">
        <v>38</v>
      </c>
      <c r="F518" s="3">
        <v>1769</v>
      </c>
    </row>
    <row r="519" spans="1:6" x14ac:dyDescent="0.2">
      <c r="A519" s="20" t="s">
        <v>165</v>
      </c>
      <c r="B519" s="7" t="s">
        <v>124</v>
      </c>
      <c r="C519" s="7" t="s">
        <v>160</v>
      </c>
      <c r="D519" s="7"/>
      <c r="E519" s="7"/>
      <c r="F519" s="5">
        <f>F520+F538</f>
        <v>41288</v>
      </c>
    </row>
    <row r="520" spans="1:6" ht="24" x14ac:dyDescent="0.2">
      <c r="A520" s="20" t="s">
        <v>66</v>
      </c>
      <c r="B520" s="7" t="s">
        <v>124</v>
      </c>
      <c r="C520" s="7" t="s">
        <v>160</v>
      </c>
      <c r="D520" s="7" t="s">
        <v>65</v>
      </c>
      <c r="E520" s="7"/>
      <c r="F520" s="5">
        <f>F521+F530</f>
        <v>41266</v>
      </c>
    </row>
    <row r="521" spans="1:6" ht="24" x14ac:dyDescent="0.2">
      <c r="A521" s="6" t="s">
        <v>135</v>
      </c>
      <c r="B521" s="2" t="s">
        <v>124</v>
      </c>
      <c r="C521" s="2" t="s">
        <v>160</v>
      </c>
      <c r="D521" s="2" t="s">
        <v>63</v>
      </c>
      <c r="E521" s="2"/>
      <c r="F521" s="3">
        <f>F522+F534+F527</f>
        <v>40244</v>
      </c>
    </row>
    <row r="522" spans="1:6" ht="91.5" customHeight="1" x14ac:dyDescent="0.2">
      <c r="A522" s="23" t="s">
        <v>453</v>
      </c>
      <c r="B522" s="2" t="s">
        <v>124</v>
      </c>
      <c r="C522" s="2" t="s">
        <v>160</v>
      </c>
      <c r="D522" s="2" t="s">
        <v>134</v>
      </c>
      <c r="E522" s="2"/>
      <c r="F522" s="3">
        <f>F523+F525</f>
        <v>33313</v>
      </c>
    </row>
    <row r="523" spans="1:6" ht="24" x14ac:dyDescent="0.2">
      <c r="A523" s="6" t="s">
        <v>102</v>
      </c>
      <c r="B523" s="2" t="s">
        <v>124</v>
      </c>
      <c r="C523" s="2" t="s">
        <v>160</v>
      </c>
      <c r="D523" s="2" t="s">
        <v>164</v>
      </c>
      <c r="E523" s="2"/>
      <c r="F523" s="3">
        <f>F524</f>
        <v>6160</v>
      </c>
    </row>
    <row r="524" spans="1:6" ht="24" x14ac:dyDescent="0.2">
      <c r="A524" s="6" t="s">
        <v>41</v>
      </c>
      <c r="B524" s="2" t="s">
        <v>124</v>
      </c>
      <c r="C524" s="2" t="s">
        <v>160</v>
      </c>
      <c r="D524" s="2" t="s">
        <v>164</v>
      </c>
      <c r="E524" s="2" t="s">
        <v>38</v>
      </c>
      <c r="F524" s="3">
        <f>7234-2157+294+58+178+553</f>
        <v>6160</v>
      </c>
    </row>
    <row r="525" spans="1:6" ht="24" x14ac:dyDescent="0.2">
      <c r="A525" s="6" t="s">
        <v>8</v>
      </c>
      <c r="B525" s="2" t="s">
        <v>124</v>
      </c>
      <c r="C525" s="2" t="s">
        <v>160</v>
      </c>
      <c r="D525" s="2" t="s">
        <v>163</v>
      </c>
      <c r="E525" s="2"/>
      <c r="F525" s="3">
        <f>F526</f>
        <v>27153</v>
      </c>
    </row>
    <row r="526" spans="1:6" ht="24" x14ac:dyDescent="0.2">
      <c r="A526" s="6" t="s">
        <v>41</v>
      </c>
      <c r="B526" s="2" t="s">
        <v>124</v>
      </c>
      <c r="C526" s="2" t="s">
        <v>160</v>
      </c>
      <c r="D526" s="2" t="s">
        <v>163</v>
      </c>
      <c r="E526" s="2" t="s">
        <v>38</v>
      </c>
      <c r="F526" s="3">
        <f>22991-212+437+3937</f>
        <v>27153</v>
      </c>
    </row>
    <row r="527" spans="1:6" ht="29.25" hidden="1" customHeight="1" x14ac:dyDescent="0.2">
      <c r="A527" s="27" t="s">
        <v>428</v>
      </c>
      <c r="B527" s="2" t="s">
        <v>124</v>
      </c>
      <c r="C527" s="2" t="s">
        <v>160</v>
      </c>
      <c r="D527" s="2" t="s">
        <v>438</v>
      </c>
      <c r="E527" s="2"/>
      <c r="F527" s="3">
        <f>F528</f>
        <v>0</v>
      </c>
    </row>
    <row r="528" spans="1:6" hidden="1" x14ac:dyDescent="0.2">
      <c r="A528" s="1" t="s">
        <v>437</v>
      </c>
      <c r="B528" s="2" t="s">
        <v>124</v>
      </c>
      <c r="C528" s="2" t="s">
        <v>160</v>
      </c>
      <c r="D528" s="2" t="s">
        <v>439</v>
      </c>
      <c r="E528" s="2"/>
      <c r="F528" s="3">
        <f>F529</f>
        <v>0</v>
      </c>
    </row>
    <row r="529" spans="1:6" ht="24" hidden="1" x14ac:dyDescent="0.2">
      <c r="A529" s="6" t="s">
        <v>41</v>
      </c>
      <c r="B529" s="2" t="s">
        <v>124</v>
      </c>
      <c r="C529" s="2" t="s">
        <v>160</v>
      </c>
      <c r="D529" s="2" t="s">
        <v>439</v>
      </c>
      <c r="E529" s="2" t="s">
        <v>38</v>
      </c>
      <c r="F529" s="3"/>
    </row>
    <row r="530" spans="1:6" x14ac:dyDescent="0.2">
      <c r="A530" s="6" t="s">
        <v>59</v>
      </c>
      <c r="B530" s="2" t="s">
        <v>124</v>
      </c>
      <c r="C530" s="2" t="s">
        <v>160</v>
      </c>
      <c r="D530" s="2" t="s">
        <v>58</v>
      </c>
      <c r="E530" s="2"/>
      <c r="F530" s="3">
        <f>F531</f>
        <v>1022</v>
      </c>
    </row>
    <row r="531" spans="1:6" ht="24" x14ac:dyDescent="0.2">
      <c r="A531" s="6" t="s">
        <v>601</v>
      </c>
      <c r="B531" s="2" t="s">
        <v>124</v>
      </c>
      <c r="C531" s="2" t="s">
        <v>160</v>
      </c>
      <c r="D531" s="2" t="s">
        <v>169</v>
      </c>
      <c r="E531" s="2"/>
      <c r="F531" s="3">
        <f>F532</f>
        <v>1022</v>
      </c>
    </row>
    <row r="532" spans="1:6" ht="36" x14ac:dyDescent="0.2">
      <c r="A532" s="6" t="s">
        <v>168</v>
      </c>
      <c r="B532" s="2" t="s">
        <v>124</v>
      </c>
      <c r="C532" s="2" t="s">
        <v>160</v>
      </c>
      <c r="D532" s="2" t="s">
        <v>166</v>
      </c>
      <c r="E532" s="2"/>
      <c r="F532" s="3">
        <f>F533</f>
        <v>1022</v>
      </c>
    </row>
    <row r="533" spans="1:6" ht="24" x14ac:dyDescent="0.2">
      <c r="A533" s="6" t="s">
        <v>41</v>
      </c>
      <c r="B533" s="2" t="s">
        <v>124</v>
      </c>
      <c r="C533" s="2" t="s">
        <v>160</v>
      </c>
      <c r="D533" s="2" t="s">
        <v>166</v>
      </c>
      <c r="E533" s="2" t="s">
        <v>38</v>
      </c>
      <c r="F533" s="3">
        <v>1022</v>
      </c>
    </row>
    <row r="534" spans="1:6" ht="24" x14ac:dyDescent="0.2">
      <c r="A534" s="23" t="s">
        <v>452</v>
      </c>
      <c r="B534" s="2" t="s">
        <v>124</v>
      </c>
      <c r="C534" s="2" t="s">
        <v>160</v>
      </c>
      <c r="D534" s="2" t="s">
        <v>162</v>
      </c>
      <c r="E534" s="2"/>
      <c r="F534" s="3">
        <f>F535</f>
        <v>6931</v>
      </c>
    </row>
    <row r="535" spans="1:6" ht="39.75" customHeight="1" x14ac:dyDescent="0.2">
      <c r="A535" s="6" t="s">
        <v>161</v>
      </c>
      <c r="B535" s="2" t="s">
        <v>124</v>
      </c>
      <c r="C535" s="2" t="s">
        <v>160</v>
      </c>
      <c r="D535" s="2" t="s">
        <v>159</v>
      </c>
      <c r="E535" s="2"/>
      <c r="F535" s="3">
        <f>F536+F537</f>
        <v>6931</v>
      </c>
    </row>
    <row r="536" spans="1:6" ht="24" x14ac:dyDescent="0.2">
      <c r="A536" s="6" t="s">
        <v>41</v>
      </c>
      <c r="B536" s="2" t="s">
        <v>124</v>
      </c>
      <c r="C536" s="2" t="s">
        <v>160</v>
      </c>
      <c r="D536" s="2" t="s">
        <v>159</v>
      </c>
      <c r="E536" s="2" t="s">
        <v>38</v>
      </c>
      <c r="F536" s="3">
        <f>7275-445</f>
        <v>6830</v>
      </c>
    </row>
    <row r="537" spans="1:6" ht="16.5" customHeight="1" x14ac:dyDescent="0.2">
      <c r="A537" s="6" t="s">
        <v>138</v>
      </c>
      <c r="B537" s="2" t="s">
        <v>124</v>
      </c>
      <c r="C537" s="2" t="s">
        <v>160</v>
      </c>
      <c r="D537" s="2" t="s">
        <v>159</v>
      </c>
      <c r="E537" s="2" t="s">
        <v>136</v>
      </c>
      <c r="F537" s="3">
        <f>93+8</f>
        <v>101</v>
      </c>
    </row>
    <row r="538" spans="1:6" ht="60" x14ac:dyDescent="0.2">
      <c r="A538" s="29" t="s">
        <v>534</v>
      </c>
      <c r="B538" s="7" t="s">
        <v>124</v>
      </c>
      <c r="C538" s="7" t="s">
        <v>160</v>
      </c>
      <c r="D538" s="7" t="s">
        <v>436</v>
      </c>
      <c r="E538" s="2"/>
      <c r="F538" s="5">
        <f t="shared" ref="F538" si="4">F539</f>
        <v>22</v>
      </c>
    </row>
    <row r="539" spans="1:6" ht="36" x14ac:dyDescent="0.2">
      <c r="A539" s="30" t="s">
        <v>483</v>
      </c>
      <c r="B539" s="2" t="s">
        <v>124</v>
      </c>
      <c r="C539" s="2" t="s">
        <v>160</v>
      </c>
      <c r="D539" s="2" t="s">
        <v>434</v>
      </c>
      <c r="E539" s="2"/>
      <c r="F539" s="3">
        <f>F540</f>
        <v>22</v>
      </c>
    </row>
    <row r="540" spans="1:6" ht="24" x14ac:dyDescent="0.2">
      <c r="A540" s="1" t="s">
        <v>445</v>
      </c>
      <c r="B540" s="2" t="s">
        <v>124</v>
      </c>
      <c r="C540" s="2" t="s">
        <v>160</v>
      </c>
      <c r="D540" s="2" t="s">
        <v>435</v>
      </c>
      <c r="E540" s="2"/>
      <c r="F540" s="3">
        <f>F541</f>
        <v>22</v>
      </c>
    </row>
    <row r="541" spans="1:6" ht="22.5" customHeight="1" x14ac:dyDescent="0.2">
      <c r="A541" s="6" t="s">
        <v>41</v>
      </c>
      <c r="B541" s="2" t="s">
        <v>124</v>
      </c>
      <c r="C541" s="2" t="s">
        <v>160</v>
      </c>
      <c r="D541" s="2" t="s">
        <v>435</v>
      </c>
      <c r="E541" s="2" t="s">
        <v>38</v>
      </c>
      <c r="F541" s="3">
        <v>22</v>
      </c>
    </row>
    <row r="542" spans="1:6" ht="24" x14ac:dyDescent="0.2">
      <c r="A542" s="20" t="s">
        <v>158</v>
      </c>
      <c r="B542" s="7" t="s">
        <v>124</v>
      </c>
      <c r="C542" s="7" t="s">
        <v>148</v>
      </c>
      <c r="D542" s="7"/>
      <c r="E542" s="7"/>
      <c r="F542" s="5">
        <f>F547+F553+F543</f>
        <v>332</v>
      </c>
    </row>
    <row r="543" spans="1:6" x14ac:dyDescent="0.2">
      <c r="A543" s="24" t="s">
        <v>44</v>
      </c>
      <c r="B543" s="7" t="s">
        <v>124</v>
      </c>
      <c r="C543" s="7" t="s">
        <v>148</v>
      </c>
      <c r="D543" s="7" t="s">
        <v>45</v>
      </c>
      <c r="E543" s="7"/>
      <c r="F543" s="5">
        <f>F544</f>
        <v>27</v>
      </c>
    </row>
    <row r="544" spans="1:6" x14ac:dyDescent="0.2">
      <c r="A544" s="1" t="s">
        <v>44</v>
      </c>
      <c r="B544" s="2" t="s">
        <v>124</v>
      </c>
      <c r="C544" s="2" t="s">
        <v>148</v>
      </c>
      <c r="D544" s="2" t="s">
        <v>43</v>
      </c>
      <c r="E544" s="2"/>
      <c r="F544" s="3">
        <f>F545</f>
        <v>27</v>
      </c>
    </row>
    <row r="545" spans="1:6" ht="24" x14ac:dyDescent="0.2">
      <c r="A545" s="1" t="s">
        <v>603</v>
      </c>
      <c r="B545" s="2" t="s">
        <v>124</v>
      </c>
      <c r="C545" s="2" t="s">
        <v>148</v>
      </c>
      <c r="D545" s="2" t="s">
        <v>137</v>
      </c>
      <c r="E545" s="2"/>
      <c r="F545" s="5">
        <f>F546</f>
        <v>27</v>
      </c>
    </row>
    <row r="546" spans="1:6" ht="24" x14ac:dyDescent="0.2">
      <c r="A546" s="1" t="s">
        <v>27</v>
      </c>
      <c r="B546" s="2" t="s">
        <v>124</v>
      </c>
      <c r="C546" s="2" t="s">
        <v>148</v>
      </c>
      <c r="D546" s="2" t="s">
        <v>137</v>
      </c>
      <c r="E546" s="2" t="s">
        <v>23</v>
      </c>
      <c r="F546" s="3">
        <v>27</v>
      </c>
    </row>
    <row r="547" spans="1:6" ht="24" x14ac:dyDescent="0.2">
      <c r="A547" s="20" t="s">
        <v>157</v>
      </c>
      <c r="B547" s="7" t="s">
        <v>124</v>
      </c>
      <c r="C547" s="7" t="s">
        <v>148</v>
      </c>
      <c r="D547" s="7" t="s">
        <v>156</v>
      </c>
      <c r="E547" s="7"/>
      <c r="F547" s="5">
        <f>F548</f>
        <v>50</v>
      </c>
    </row>
    <row r="548" spans="1:6" ht="24" x14ac:dyDescent="0.2">
      <c r="A548" s="23" t="s">
        <v>155</v>
      </c>
      <c r="B548" s="2" t="s">
        <v>124</v>
      </c>
      <c r="C548" s="2" t="s">
        <v>148</v>
      </c>
      <c r="D548" s="2" t="s">
        <v>154</v>
      </c>
      <c r="E548" s="2"/>
      <c r="F548" s="3">
        <f>F549+F551</f>
        <v>50</v>
      </c>
    </row>
    <row r="549" spans="1:6" ht="37.5" customHeight="1" x14ac:dyDescent="0.2">
      <c r="A549" s="6" t="s">
        <v>153</v>
      </c>
      <c r="B549" s="2" t="s">
        <v>124</v>
      </c>
      <c r="C549" s="2" t="s">
        <v>148</v>
      </c>
      <c r="D549" s="2" t="s">
        <v>152</v>
      </c>
      <c r="E549" s="2"/>
      <c r="F549" s="3">
        <f>F550</f>
        <v>43</v>
      </c>
    </row>
    <row r="550" spans="1:6" ht="24" customHeight="1" x14ac:dyDescent="0.2">
      <c r="A550" s="6" t="s">
        <v>27</v>
      </c>
      <c r="B550" s="2" t="s">
        <v>124</v>
      </c>
      <c r="C550" s="2" t="s">
        <v>148</v>
      </c>
      <c r="D550" s="2" t="s">
        <v>152</v>
      </c>
      <c r="E550" s="2" t="s">
        <v>23</v>
      </c>
      <c r="F550" s="3">
        <f>30+13</f>
        <v>43</v>
      </c>
    </row>
    <row r="551" spans="1:6" ht="39.75" customHeight="1" x14ac:dyDescent="0.2">
      <c r="A551" s="6" t="s">
        <v>151</v>
      </c>
      <c r="B551" s="2" t="s">
        <v>124</v>
      </c>
      <c r="C551" s="2" t="s">
        <v>148</v>
      </c>
      <c r="D551" s="2" t="s">
        <v>150</v>
      </c>
      <c r="E551" s="2"/>
      <c r="F551" s="3">
        <f>F552</f>
        <v>7</v>
      </c>
    </row>
    <row r="552" spans="1:6" ht="24" customHeight="1" x14ac:dyDescent="0.2">
      <c r="A552" s="6" t="s">
        <v>27</v>
      </c>
      <c r="B552" s="2" t="s">
        <v>124</v>
      </c>
      <c r="C552" s="2" t="s">
        <v>148</v>
      </c>
      <c r="D552" s="2" t="s">
        <v>150</v>
      </c>
      <c r="E552" s="2" t="s">
        <v>23</v>
      </c>
      <c r="F552" s="3">
        <f>20-13</f>
        <v>7</v>
      </c>
    </row>
    <row r="553" spans="1:6" ht="39" customHeight="1" x14ac:dyDescent="0.2">
      <c r="A553" s="20" t="s">
        <v>11</v>
      </c>
      <c r="B553" s="7" t="s">
        <v>124</v>
      </c>
      <c r="C553" s="7" t="s">
        <v>148</v>
      </c>
      <c r="D553" s="7" t="s">
        <v>10</v>
      </c>
      <c r="E553" s="7"/>
      <c r="F553" s="5">
        <f>F554</f>
        <v>255</v>
      </c>
    </row>
    <row r="554" spans="1:6" ht="36.75" customHeight="1" x14ac:dyDescent="0.2">
      <c r="A554" s="23" t="s">
        <v>475</v>
      </c>
      <c r="B554" s="2" t="s">
        <v>124</v>
      </c>
      <c r="C554" s="2" t="s">
        <v>148</v>
      </c>
      <c r="D554" s="2" t="s">
        <v>149</v>
      </c>
      <c r="E554" s="2"/>
      <c r="F554" s="3">
        <f>F555</f>
        <v>255</v>
      </c>
    </row>
    <row r="555" spans="1:6" ht="24" customHeight="1" x14ac:dyDescent="0.2">
      <c r="A555" s="6" t="s">
        <v>125</v>
      </c>
      <c r="B555" s="2" t="s">
        <v>124</v>
      </c>
      <c r="C555" s="2" t="s">
        <v>148</v>
      </c>
      <c r="D555" s="2" t="s">
        <v>147</v>
      </c>
      <c r="E555" s="2"/>
      <c r="F555" s="3">
        <f>F556</f>
        <v>255</v>
      </c>
    </row>
    <row r="556" spans="1:6" ht="24" customHeight="1" x14ac:dyDescent="0.2">
      <c r="A556" s="6" t="s">
        <v>27</v>
      </c>
      <c r="B556" s="2" t="s">
        <v>124</v>
      </c>
      <c r="C556" s="2" t="s">
        <v>148</v>
      </c>
      <c r="D556" s="2" t="s">
        <v>147</v>
      </c>
      <c r="E556" s="2" t="s">
        <v>23</v>
      </c>
      <c r="F556" s="3">
        <f>30+225</f>
        <v>255</v>
      </c>
    </row>
    <row r="557" spans="1:6" ht="15" customHeight="1" x14ac:dyDescent="0.2">
      <c r="A557" s="20" t="s">
        <v>146</v>
      </c>
      <c r="B557" s="7" t="s">
        <v>124</v>
      </c>
      <c r="C557" s="7" t="s">
        <v>141</v>
      </c>
      <c r="D557" s="7"/>
      <c r="E557" s="7"/>
      <c r="F557" s="5">
        <f>F558+F575</f>
        <v>4666</v>
      </c>
    </row>
    <row r="558" spans="1:6" ht="24" x14ac:dyDescent="0.2">
      <c r="A558" s="20" t="s">
        <v>66</v>
      </c>
      <c r="B558" s="7" t="s">
        <v>124</v>
      </c>
      <c r="C558" s="7" t="s">
        <v>141</v>
      </c>
      <c r="D558" s="7" t="s">
        <v>65</v>
      </c>
      <c r="E558" s="7"/>
      <c r="F558" s="5">
        <f>F559</f>
        <v>4656</v>
      </c>
    </row>
    <row r="559" spans="1:6" x14ac:dyDescent="0.2">
      <c r="A559" s="6" t="s">
        <v>59</v>
      </c>
      <c r="B559" s="2" t="s">
        <v>124</v>
      </c>
      <c r="C559" s="2" t="s">
        <v>141</v>
      </c>
      <c r="D559" s="2" t="s">
        <v>58</v>
      </c>
      <c r="E559" s="2"/>
      <c r="F559" s="3">
        <f>F560+F563+F572</f>
        <v>4656</v>
      </c>
    </row>
    <row r="560" spans="1:6" ht="52.5" customHeight="1" x14ac:dyDescent="0.2">
      <c r="A560" s="23" t="s">
        <v>145</v>
      </c>
      <c r="B560" s="2" t="s">
        <v>124</v>
      </c>
      <c r="C560" s="2" t="s">
        <v>141</v>
      </c>
      <c r="D560" s="2" t="s">
        <v>144</v>
      </c>
      <c r="E560" s="22"/>
      <c r="F560" s="3">
        <f>F561</f>
        <v>3616</v>
      </c>
    </row>
    <row r="561" spans="1:6" ht="37.5" customHeight="1" x14ac:dyDescent="0.2">
      <c r="A561" s="6" t="s">
        <v>446</v>
      </c>
      <c r="B561" s="2" t="s">
        <v>124</v>
      </c>
      <c r="C561" s="2" t="s">
        <v>141</v>
      </c>
      <c r="D561" s="2" t="s">
        <v>143</v>
      </c>
      <c r="E561" s="2"/>
      <c r="F561" s="3">
        <f>F562</f>
        <v>3616</v>
      </c>
    </row>
    <row r="562" spans="1:6" ht="27.75" customHeight="1" x14ac:dyDescent="0.2">
      <c r="A562" s="6" t="s">
        <v>41</v>
      </c>
      <c r="B562" s="2" t="s">
        <v>124</v>
      </c>
      <c r="C562" s="2" t="s">
        <v>141</v>
      </c>
      <c r="D562" s="2" t="s">
        <v>143</v>
      </c>
      <c r="E562" s="2" t="s">
        <v>38</v>
      </c>
      <c r="F562" s="3">
        <v>3616</v>
      </c>
    </row>
    <row r="563" spans="1:6" ht="24.75" customHeight="1" x14ac:dyDescent="0.2">
      <c r="A563" s="27" t="s">
        <v>454</v>
      </c>
      <c r="B563" s="2" t="s">
        <v>124</v>
      </c>
      <c r="C563" s="2" t="s">
        <v>141</v>
      </c>
      <c r="D563" s="2" t="s">
        <v>410</v>
      </c>
      <c r="E563" s="2"/>
      <c r="F563" s="3">
        <f>F564+F566+F568+F570</f>
        <v>822</v>
      </c>
    </row>
    <row r="564" spans="1:6" ht="12.75" customHeight="1" x14ac:dyDescent="0.2">
      <c r="A564" s="1" t="s">
        <v>407</v>
      </c>
      <c r="B564" s="2" t="s">
        <v>124</v>
      </c>
      <c r="C564" s="2" t="s">
        <v>141</v>
      </c>
      <c r="D564" s="2" t="s">
        <v>411</v>
      </c>
      <c r="E564" s="2"/>
      <c r="F564" s="3">
        <f>F565</f>
        <v>338</v>
      </c>
    </row>
    <row r="565" spans="1:6" ht="27" customHeight="1" x14ac:dyDescent="0.2">
      <c r="A565" s="1" t="s">
        <v>41</v>
      </c>
      <c r="B565" s="2" t="s">
        <v>124</v>
      </c>
      <c r="C565" s="2" t="s">
        <v>141</v>
      </c>
      <c r="D565" s="2" t="s">
        <v>411</v>
      </c>
      <c r="E565" s="2" t="s">
        <v>38</v>
      </c>
      <c r="F565" s="3">
        <v>338</v>
      </c>
    </row>
    <row r="566" spans="1:6" ht="12.75" customHeight="1" x14ac:dyDescent="0.2">
      <c r="A566" s="1" t="s">
        <v>408</v>
      </c>
      <c r="B566" s="2" t="s">
        <v>124</v>
      </c>
      <c r="C566" s="2" t="s">
        <v>141</v>
      </c>
      <c r="D566" s="2" t="s">
        <v>412</v>
      </c>
      <c r="E566" s="2"/>
      <c r="F566" s="3">
        <f>F567</f>
        <v>428</v>
      </c>
    </row>
    <row r="567" spans="1:6" ht="25.5" customHeight="1" x14ac:dyDescent="0.2">
      <c r="A567" s="1" t="s">
        <v>41</v>
      </c>
      <c r="B567" s="2" t="s">
        <v>124</v>
      </c>
      <c r="C567" s="2" t="s">
        <v>141</v>
      </c>
      <c r="D567" s="2" t="s">
        <v>412</v>
      </c>
      <c r="E567" s="2" t="s">
        <v>38</v>
      </c>
      <c r="F567" s="3">
        <f>349+79</f>
        <v>428</v>
      </c>
    </row>
    <row r="568" spans="1:6" ht="26.25" customHeight="1" x14ac:dyDescent="0.2">
      <c r="A568" s="1" t="s">
        <v>409</v>
      </c>
      <c r="B568" s="2" t="s">
        <v>124</v>
      </c>
      <c r="C568" s="2" t="s">
        <v>141</v>
      </c>
      <c r="D568" s="2" t="s">
        <v>413</v>
      </c>
      <c r="E568" s="2"/>
      <c r="F568" s="3">
        <f>F569</f>
        <v>2</v>
      </c>
    </row>
    <row r="569" spans="1:6" ht="27.75" customHeight="1" x14ac:dyDescent="0.2">
      <c r="A569" s="1" t="s">
        <v>41</v>
      </c>
      <c r="B569" s="2" t="s">
        <v>124</v>
      </c>
      <c r="C569" s="2" t="s">
        <v>141</v>
      </c>
      <c r="D569" s="2" t="s">
        <v>413</v>
      </c>
      <c r="E569" s="2" t="s">
        <v>38</v>
      </c>
      <c r="F569" s="3">
        <f>81-79</f>
        <v>2</v>
      </c>
    </row>
    <row r="570" spans="1:6" ht="24.75" customHeight="1" x14ac:dyDescent="0.2">
      <c r="A570" s="22" t="s">
        <v>423</v>
      </c>
      <c r="B570" s="2" t="s">
        <v>124</v>
      </c>
      <c r="C570" s="2" t="s">
        <v>141</v>
      </c>
      <c r="D570" s="2" t="s">
        <v>422</v>
      </c>
      <c r="E570" s="2"/>
      <c r="F570" s="3">
        <f>F571</f>
        <v>54</v>
      </c>
    </row>
    <row r="571" spans="1:6" ht="27.75" customHeight="1" x14ac:dyDescent="0.2">
      <c r="A571" s="1" t="s">
        <v>41</v>
      </c>
      <c r="B571" s="2" t="s">
        <v>124</v>
      </c>
      <c r="C571" s="2" t="s">
        <v>141</v>
      </c>
      <c r="D571" s="2" t="s">
        <v>422</v>
      </c>
      <c r="E571" s="2" t="s">
        <v>38</v>
      </c>
      <c r="F571" s="3">
        <v>54</v>
      </c>
    </row>
    <row r="572" spans="1:6" ht="35.25" customHeight="1" x14ac:dyDescent="0.2">
      <c r="A572" s="27" t="s">
        <v>455</v>
      </c>
      <c r="B572" s="2" t="s">
        <v>124</v>
      </c>
      <c r="C572" s="2" t="s">
        <v>141</v>
      </c>
      <c r="D572" s="2" t="s">
        <v>450</v>
      </c>
      <c r="E572" s="2"/>
      <c r="F572" s="3">
        <f>F573</f>
        <v>218</v>
      </c>
    </row>
    <row r="573" spans="1:6" ht="34.5" customHeight="1" x14ac:dyDescent="0.2">
      <c r="A573" s="1" t="s">
        <v>415</v>
      </c>
      <c r="B573" s="2" t="s">
        <v>124</v>
      </c>
      <c r="C573" s="2" t="s">
        <v>141</v>
      </c>
      <c r="D573" s="2" t="s">
        <v>414</v>
      </c>
      <c r="E573" s="2"/>
      <c r="F573" s="3">
        <f>F574</f>
        <v>218</v>
      </c>
    </row>
    <row r="574" spans="1:6" ht="28.5" customHeight="1" x14ac:dyDescent="0.2">
      <c r="A574" s="1" t="s">
        <v>41</v>
      </c>
      <c r="B574" s="2" t="s">
        <v>124</v>
      </c>
      <c r="C574" s="2" t="s">
        <v>141</v>
      </c>
      <c r="D574" s="2" t="s">
        <v>414</v>
      </c>
      <c r="E574" s="2" t="s">
        <v>38</v>
      </c>
      <c r="F574" s="3">
        <f>142+76</f>
        <v>218</v>
      </c>
    </row>
    <row r="575" spans="1:6" ht="12.75" customHeight="1" x14ac:dyDescent="0.2">
      <c r="A575" s="20" t="s">
        <v>44</v>
      </c>
      <c r="B575" s="7" t="s">
        <v>124</v>
      </c>
      <c r="C575" s="7" t="s">
        <v>141</v>
      </c>
      <c r="D575" s="7" t="s">
        <v>45</v>
      </c>
      <c r="E575" s="7"/>
      <c r="F575" s="5">
        <f>F576</f>
        <v>10</v>
      </c>
    </row>
    <row r="576" spans="1:6" ht="12" customHeight="1" x14ac:dyDescent="0.2">
      <c r="A576" s="6" t="s">
        <v>44</v>
      </c>
      <c r="B576" s="2" t="s">
        <v>124</v>
      </c>
      <c r="C576" s="2" t="s">
        <v>141</v>
      </c>
      <c r="D576" s="2" t="s">
        <v>43</v>
      </c>
      <c r="E576" s="2"/>
      <c r="F576" s="3">
        <f>F577</f>
        <v>10</v>
      </c>
    </row>
    <row r="577" spans="1:6" ht="37.5" customHeight="1" x14ac:dyDescent="0.2">
      <c r="A577" s="6" t="s">
        <v>142</v>
      </c>
      <c r="B577" s="2" t="s">
        <v>124</v>
      </c>
      <c r="C577" s="2" t="s">
        <v>141</v>
      </c>
      <c r="D577" s="2" t="s">
        <v>140</v>
      </c>
      <c r="E577" s="2"/>
      <c r="F577" s="3">
        <f>F578</f>
        <v>10</v>
      </c>
    </row>
    <row r="578" spans="1:6" ht="15" customHeight="1" x14ac:dyDescent="0.2">
      <c r="A578" s="6" t="s">
        <v>50</v>
      </c>
      <c r="B578" s="2" t="s">
        <v>124</v>
      </c>
      <c r="C578" s="2" t="s">
        <v>141</v>
      </c>
      <c r="D578" s="2" t="s">
        <v>140</v>
      </c>
      <c r="E578" s="2" t="s">
        <v>47</v>
      </c>
      <c r="F578" s="3">
        <v>10</v>
      </c>
    </row>
    <row r="579" spans="1:6" ht="18" customHeight="1" x14ac:dyDescent="0.2">
      <c r="A579" s="20" t="s">
        <v>139</v>
      </c>
      <c r="B579" s="7" t="s">
        <v>124</v>
      </c>
      <c r="C579" s="7" t="s">
        <v>123</v>
      </c>
      <c r="D579" s="7"/>
      <c r="E579" s="7"/>
      <c r="F579" s="5">
        <f>F580+F588</f>
        <v>21610</v>
      </c>
    </row>
    <row r="580" spans="1:6" ht="15" customHeight="1" x14ac:dyDescent="0.2">
      <c r="A580" s="20" t="s">
        <v>44</v>
      </c>
      <c r="B580" s="7" t="s">
        <v>124</v>
      </c>
      <c r="C580" s="7" t="s">
        <v>123</v>
      </c>
      <c r="D580" s="7" t="s">
        <v>45</v>
      </c>
      <c r="E580" s="7"/>
      <c r="F580" s="5">
        <f>F581</f>
        <v>11410</v>
      </c>
    </row>
    <row r="581" spans="1:6" x14ac:dyDescent="0.2">
      <c r="A581" s="6" t="s">
        <v>44</v>
      </c>
      <c r="B581" s="2" t="s">
        <v>124</v>
      </c>
      <c r="C581" s="2" t="s">
        <v>123</v>
      </c>
      <c r="D581" s="2" t="s">
        <v>43</v>
      </c>
      <c r="E581" s="2"/>
      <c r="F581" s="3">
        <f>F584+F582</f>
        <v>11410</v>
      </c>
    </row>
    <row r="582" spans="1:6" ht="24" x14ac:dyDescent="0.2">
      <c r="A582" s="6" t="s">
        <v>8</v>
      </c>
      <c r="B582" s="2" t="s">
        <v>124</v>
      </c>
      <c r="C582" s="2" t="s">
        <v>123</v>
      </c>
      <c r="D582" s="2" t="s">
        <v>336</v>
      </c>
      <c r="E582" s="2"/>
      <c r="F582" s="3">
        <f>F583</f>
        <v>10826</v>
      </c>
    </row>
    <row r="583" spans="1:6" ht="48" x14ac:dyDescent="0.2">
      <c r="A583" s="6" t="s">
        <v>101</v>
      </c>
      <c r="B583" s="2" t="s">
        <v>124</v>
      </c>
      <c r="C583" s="2" t="s">
        <v>123</v>
      </c>
      <c r="D583" s="2" t="s">
        <v>336</v>
      </c>
      <c r="E583" s="2" t="s">
        <v>100</v>
      </c>
      <c r="F583" s="3">
        <f>8315+2511</f>
        <v>10826</v>
      </c>
    </row>
    <row r="584" spans="1:6" ht="25.5" customHeight="1" x14ac:dyDescent="0.2">
      <c r="A584" s="6" t="s">
        <v>102</v>
      </c>
      <c r="B584" s="2" t="s">
        <v>124</v>
      </c>
      <c r="C584" s="2" t="s">
        <v>123</v>
      </c>
      <c r="D584" s="2" t="s">
        <v>97</v>
      </c>
      <c r="E584" s="2"/>
      <c r="F584" s="3">
        <f>F585+F586+F587</f>
        <v>584</v>
      </c>
    </row>
    <row r="585" spans="1:6" ht="51.75" hidden="1" customHeight="1" x14ac:dyDescent="0.2">
      <c r="A585" s="6" t="s">
        <v>101</v>
      </c>
      <c r="B585" s="2" t="s">
        <v>124</v>
      </c>
      <c r="C585" s="2" t="s">
        <v>123</v>
      </c>
      <c r="D585" s="2" t="s">
        <v>97</v>
      </c>
      <c r="E585" s="2" t="s">
        <v>100</v>
      </c>
      <c r="F585" s="3">
        <f>2511-2511</f>
        <v>0</v>
      </c>
    </row>
    <row r="586" spans="1:6" ht="24" x14ac:dyDescent="0.2">
      <c r="A586" s="6" t="s">
        <v>27</v>
      </c>
      <c r="B586" s="2" t="s">
        <v>124</v>
      </c>
      <c r="C586" s="2" t="s">
        <v>123</v>
      </c>
      <c r="D586" s="2" t="s">
        <v>97</v>
      </c>
      <c r="E586" s="2" t="s">
        <v>23</v>
      </c>
      <c r="F586" s="3">
        <f>584-40</f>
        <v>544</v>
      </c>
    </row>
    <row r="587" spans="1:6" x14ac:dyDescent="0.2">
      <c r="A587" s="6" t="s">
        <v>138</v>
      </c>
      <c r="B587" s="2" t="s">
        <v>124</v>
      </c>
      <c r="C587" s="2" t="s">
        <v>123</v>
      </c>
      <c r="D587" s="2" t="s">
        <v>137</v>
      </c>
      <c r="E587" s="2" t="s">
        <v>136</v>
      </c>
      <c r="F587" s="3">
        <v>40</v>
      </c>
    </row>
    <row r="588" spans="1:6" ht="24" x14ac:dyDescent="0.2">
      <c r="A588" s="20" t="s">
        <v>66</v>
      </c>
      <c r="B588" s="7" t="s">
        <v>124</v>
      </c>
      <c r="C588" s="7" t="s">
        <v>123</v>
      </c>
      <c r="D588" s="7" t="s">
        <v>65</v>
      </c>
      <c r="E588" s="7"/>
      <c r="F588" s="5">
        <f>F589+F593+F598</f>
        <v>10200</v>
      </c>
    </row>
    <row r="589" spans="1:6" ht="24" hidden="1" x14ac:dyDescent="0.2">
      <c r="A589" s="6" t="s">
        <v>135</v>
      </c>
      <c r="B589" s="2" t="s">
        <v>124</v>
      </c>
      <c r="C589" s="2" t="s">
        <v>123</v>
      </c>
      <c r="D589" s="2" t="s">
        <v>63</v>
      </c>
      <c r="E589" s="2"/>
      <c r="F589" s="3">
        <f>F590</f>
        <v>0</v>
      </c>
    </row>
    <row r="590" spans="1:6" ht="90" hidden="1" customHeight="1" x14ac:dyDescent="0.2">
      <c r="A590" s="23" t="s">
        <v>453</v>
      </c>
      <c r="B590" s="2" t="s">
        <v>124</v>
      </c>
      <c r="C590" s="2" t="s">
        <v>123</v>
      </c>
      <c r="D590" s="2" t="s">
        <v>134</v>
      </c>
      <c r="E590" s="2"/>
      <c r="F590" s="3">
        <f>F591</f>
        <v>0</v>
      </c>
    </row>
    <row r="591" spans="1:6" ht="78" hidden="1" customHeight="1" x14ac:dyDescent="0.2">
      <c r="A591" s="6" t="s">
        <v>133</v>
      </c>
      <c r="B591" s="2" t="s">
        <v>124</v>
      </c>
      <c r="C591" s="2" t="s">
        <v>123</v>
      </c>
      <c r="D591" s="2" t="s">
        <v>132</v>
      </c>
      <c r="E591" s="2"/>
      <c r="F591" s="3">
        <f>F592</f>
        <v>0</v>
      </c>
    </row>
    <row r="592" spans="1:6" ht="24" hidden="1" x14ac:dyDescent="0.2">
      <c r="A592" s="6" t="s">
        <v>27</v>
      </c>
      <c r="B592" s="2" t="s">
        <v>124</v>
      </c>
      <c r="C592" s="2" t="s">
        <v>123</v>
      </c>
      <c r="D592" s="2" t="s">
        <v>132</v>
      </c>
      <c r="E592" s="2" t="s">
        <v>23</v>
      </c>
      <c r="F592" s="3">
        <v>0</v>
      </c>
    </row>
    <row r="593" spans="1:6" x14ac:dyDescent="0.2">
      <c r="A593" s="6" t="s">
        <v>59</v>
      </c>
      <c r="B593" s="2" t="s">
        <v>124</v>
      </c>
      <c r="C593" s="2" t="s">
        <v>123</v>
      </c>
      <c r="D593" s="2" t="s">
        <v>58</v>
      </c>
      <c r="E593" s="2"/>
      <c r="F593" s="3">
        <f>F594</f>
        <v>2323</v>
      </c>
    </row>
    <row r="594" spans="1:6" ht="36" x14ac:dyDescent="0.2">
      <c r="A594" s="23" t="s">
        <v>456</v>
      </c>
      <c r="B594" s="2" t="s">
        <v>124</v>
      </c>
      <c r="C594" s="2" t="s">
        <v>123</v>
      </c>
      <c r="D594" s="2" t="s">
        <v>131</v>
      </c>
      <c r="E594" s="2"/>
      <c r="F594" s="3">
        <f>F595</f>
        <v>2323</v>
      </c>
    </row>
    <row r="595" spans="1:6" ht="36.75" customHeight="1" x14ac:dyDescent="0.2">
      <c r="A595" s="6" t="s">
        <v>130</v>
      </c>
      <c r="B595" s="2" t="s">
        <v>124</v>
      </c>
      <c r="C595" s="2" t="s">
        <v>123</v>
      </c>
      <c r="D595" s="2" t="s">
        <v>129</v>
      </c>
      <c r="E595" s="2"/>
      <c r="F595" s="3">
        <f>F596+F597</f>
        <v>2323</v>
      </c>
    </row>
    <row r="596" spans="1:6" ht="51" customHeight="1" x14ac:dyDescent="0.2">
      <c r="A596" s="6" t="s">
        <v>101</v>
      </c>
      <c r="B596" s="2" t="s">
        <v>124</v>
      </c>
      <c r="C596" s="2" t="s">
        <v>123</v>
      </c>
      <c r="D596" s="2" t="s">
        <v>129</v>
      </c>
      <c r="E596" s="2" t="s">
        <v>100</v>
      </c>
      <c r="F596" s="3">
        <f>1458+63</f>
        <v>1521</v>
      </c>
    </row>
    <row r="597" spans="1:6" ht="25.5" customHeight="1" x14ac:dyDescent="0.2">
      <c r="A597" s="6" t="s">
        <v>27</v>
      </c>
      <c r="B597" s="2" t="s">
        <v>124</v>
      </c>
      <c r="C597" s="2" t="s">
        <v>123</v>
      </c>
      <c r="D597" s="2" t="s">
        <v>129</v>
      </c>
      <c r="E597" s="2" t="s">
        <v>23</v>
      </c>
      <c r="F597" s="3">
        <v>802</v>
      </c>
    </row>
    <row r="598" spans="1:6" ht="60.75" customHeight="1" x14ac:dyDescent="0.2">
      <c r="A598" s="6" t="s">
        <v>128</v>
      </c>
      <c r="B598" s="2" t="s">
        <v>124</v>
      </c>
      <c r="C598" s="2" t="s">
        <v>123</v>
      </c>
      <c r="D598" s="2" t="s">
        <v>127</v>
      </c>
      <c r="E598" s="2"/>
      <c r="F598" s="3">
        <f>F599</f>
        <v>7877</v>
      </c>
    </row>
    <row r="599" spans="1:6" ht="24" x14ac:dyDescent="0.2">
      <c r="A599" s="23" t="s">
        <v>457</v>
      </c>
      <c r="B599" s="2" t="s">
        <v>124</v>
      </c>
      <c r="C599" s="2" t="s">
        <v>123</v>
      </c>
      <c r="D599" s="2" t="s">
        <v>126</v>
      </c>
      <c r="E599" s="2"/>
      <c r="F599" s="3">
        <f>F600</f>
        <v>7877</v>
      </c>
    </row>
    <row r="600" spans="1:6" ht="26.25" customHeight="1" x14ac:dyDescent="0.2">
      <c r="A600" s="6" t="s">
        <v>125</v>
      </c>
      <c r="B600" s="2" t="s">
        <v>124</v>
      </c>
      <c r="C600" s="2" t="s">
        <v>123</v>
      </c>
      <c r="D600" s="2" t="s">
        <v>122</v>
      </c>
      <c r="E600" s="2"/>
      <c r="F600" s="3">
        <f>F601+F602+F603</f>
        <v>7877</v>
      </c>
    </row>
    <row r="601" spans="1:6" ht="51.75" customHeight="1" x14ac:dyDescent="0.2">
      <c r="A601" s="6" t="s">
        <v>101</v>
      </c>
      <c r="B601" s="2" t="s">
        <v>124</v>
      </c>
      <c r="C601" s="2" t="s">
        <v>123</v>
      </c>
      <c r="D601" s="2" t="s">
        <v>122</v>
      </c>
      <c r="E601" s="2" t="s">
        <v>100</v>
      </c>
      <c r="F601" s="3">
        <f>7454-5</f>
        <v>7449</v>
      </c>
    </row>
    <row r="602" spans="1:6" ht="26.25" customHeight="1" x14ac:dyDescent="0.2">
      <c r="A602" s="6" t="s">
        <v>27</v>
      </c>
      <c r="B602" s="2" t="s">
        <v>124</v>
      </c>
      <c r="C602" s="2" t="s">
        <v>123</v>
      </c>
      <c r="D602" s="2" t="s">
        <v>122</v>
      </c>
      <c r="E602" s="2" t="s">
        <v>23</v>
      </c>
      <c r="F602" s="3">
        <v>399</v>
      </c>
    </row>
    <row r="603" spans="1:6" ht="16.5" customHeight="1" x14ac:dyDescent="0.2">
      <c r="A603" s="6" t="s">
        <v>138</v>
      </c>
      <c r="B603" s="2" t="s">
        <v>124</v>
      </c>
      <c r="C603" s="2" t="s">
        <v>123</v>
      </c>
      <c r="D603" s="2" t="s">
        <v>122</v>
      </c>
      <c r="E603" s="2" t="s">
        <v>136</v>
      </c>
      <c r="F603" s="3">
        <f>24+5</f>
        <v>29</v>
      </c>
    </row>
    <row r="604" spans="1:6" x14ac:dyDescent="0.2">
      <c r="A604" s="20" t="s">
        <v>121</v>
      </c>
      <c r="B604" s="7" t="s">
        <v>99</v>
      </c>
      <c r="C604" s="7"/>
      <c r="D604" s="7"/>
      <c r="E604" s="7"/>
      <c r="F604" s="5">
        <f>F605+F647</f>
        <v>78888</v>
      </c>
    </row>
    <row r="605" spans="1:6" x14ac:dyDescent="0.2">
      <c r="A605" s="20" t="s">
        <v>120</v>
      </c>
      <c r="B605" s="7" t="s">
        <v>99</v>
      </c>
      <c r="C605" s="7" t="s">
        <v>105</v>
      </c>
      <c r="D605" s="7"/>
      <c r="E605" s="7"/>
      <c r="F605" s="5">
        <f>F610+F637+F606+F633</f>
        <v>74814</v>
      </c>
    </row>
    <row r="606" spans="1:6" ht="48" hidden="1" x14ac:dyDescent="0.2">
      <c r="A606" s="20" t="s">
        <v>90</v>
      </c>
      <c r="B606" s="7" t="s">
        <v>99</v>
      </c>
      <c r="C606" s="7" t="s">
        <v>105</v>
      </c>
      <c r="D606" s="7" t="s">
        <v>89</v>
      </c>
      <c r="E606" s="7"/>
      <c r="F606" s="5">
        <f>F607</f>
        <v>0</v>
      </c>
    </row>
    <row r="607" spans="1:6" ht="24" hidden="1" x14ac:dyDescent="0.2">
      <c r="A607" s="23" t="s">
        <v>485</v>
      </c>
      <c r="B607" s="2" t="s">
        <v>99</v>
      </c>
      <c r="C607" s="2" t="s">
        <v>105</v>
      </c>
      <c r="D607" s="2" t="s">
        <v>376</v>
      </c>
      <c r="E607" s="2"/>
      <c r="F607" s="3">
        <f>F608</f>
        <v>0</v>
      </c>
    </row>
    <row r="608" spans="1:6" ht="60" hidden="1" x14ac:dyDescent="0.2">
      <c r="A608" s="6" t="s">
        <v>375</v>
      </c>
      <c r="B608" s="2" t="s">
        <v>99</v>
      </c>
      <c r="C608" s="2" t="s">
        <v>105</v>
      </c>
      <c r="D608" s="2" t="s">
        <v>377</v>
      </c>
      <c r="E608" s="2"/>
      <c r="F608" s="3">
        <f>F609</f>
        <v>0</v>
      </c>
    </row>
    <row r="609" spans="1:6" ht="24" hidden="1" x14ac:dyDescent="0.2">
      <c r="A609" s="6" t="s">
        <v>27</v>
      </c>
      <c r="B609" s="2" t="s">
        <v>99</v>
      </c>
      <c r="C609" s="2" t="s">
        <v>105</v>
      </c>
      <c r="D609" s="2" t="s">
        <v>377</v>
      </c>
      <c r="E609" s="2" t="s">
        <v>23</v>
      </c>
      <c r="F609" s="3"/>
    </row>
    <row r="610" spans="1:6" ht="24.75" customHeight="1" x14ac:dyDescent="0.2">
      <c r="A610" s="20" t="s">
        <v>535</v>
      </c>
      <c r="B610" s="7" t="s">
        <v>99</v>
      </c>
      <c r="C610" s="7" t="s">
        <v>105</v>
      </c>
      <c r="D610" s="7" t="s">
        <v>119</v>
      </c>
      <c r="E610" s="7"/>
      <c r="F610" s="5">
        <f>F611+F620+F627+F630</f>
        <v>63605</v>
      </c>
    </row>
    <row r="611" spans="1:6" ht="36" x14ac:dyDescent="0.2">
      <c r="A611" s="23" t="s">
        <v>486</v>
      </c>
      <c r="B611" s="2" t="s">
        <v>99</v>
      </c>
      <c r="C611" s="2" t="s">
        <v>105</v>
      </c>
      <c r="D611" s="2" t="s">
        <v>118</v>
      </c>
      <c r="E611" s="2"/>
      <c r="F611" s="3">
        <f>F612+F614+F618+F616</f>
        <v>48623</v>
      </c>
    </row>
    <row r="612" spans="1:6" ht="24" x14ac:dyDescent="0.2">
      <c r="A612" s="6" t="s">
        <v>102</v>
      </c>
      <c r="B612" s="2" t="s">
        <v>99</v>
      </c>
      <c r="C612" s="2" t="s">
        <v>105</v>
      </c>
      <c r="D612" s="2" t="s">
        <v>117</v>
      </c>
      <c r="E612" s="2"/>
      <c r="F612" s="3">
        <f>F613</f>
        <v>3605</v>
      </c>
    </row>
    <row r="613" spans="1:6" ht="24.75" customHeight="1" x14ac:dyDescent="0.2">
      <c r="A613" s="6" t="s">
        <v>41</v>
      </c>
      <c r="B613" s="2" t="s">
        <v>99</v>
      </c>
      <c r="C613" s="2" t="s">
        <v>105</v>
      </c>
      <c r="D613" s="2" t="s">
        <v>117</v>
      </c>
      <c r="E613" s="2" t="s">
        <v>38</v>
      </c>
      <c r="F613" s="3">
        <f>19178-4089-5093-8841+125+2325</f>
        <v>3605</v>
      </c>
    </row>
    <row r="614" spans="1:6" ht="24.75" customHeight="1" x14ac:dyDescent="0.2">
      <c r="A614" s="6" t="s">
        <v>8</v>
      </c>
      <c r="B614" s="2" t="s">
        <v>99</v>
      </c>
      <c r="C614" s="2" t="s">
        <v>105</v>
      </c>
      <c r="D614" s="2" t="s">
        <v>116</v>
      </c>
      <c r="E614" s="2"/>
      <c r="F614" s="3">
        <f>F615</f>
        <v>4017</v>
      </c>
    </row>
    <row r="615" spans="1:6" ht="24.75" customHeight="1" x14ac:dyDescent="0.2">
      <c r="A615" s="6" t="s">
        <v>41</v>
      </c>
      <c r="B615" s="2" t="s">
        <v>99</v>
      </c>
      <c r="C615" s="2" t="s">
        <v>105</v>
      </c>
      <c r="D615" s="2" t="s">
        <v>116</v>
      </c>
      <c r="E615" s="2" t="s">
        <v>38</v>
      </c>
      <c r="F615" s="3">
        <f>3714+303</f>
        <v>4017</v>
      </c>
    </row>
    <row r="616" spans="1:6" ht="24.75" hidden="1" customHeight="1" x14ac:dyDescent="0.2">
      <c r="A616" s="6" t="s">
        <v>542</v>
      </c>
      <c r="B616" s="2" t="s">
        <v>99</v>
      </c>
      <c r="C616" s="2" t="s">
        <v>105</v>
      </c>
      <c r="D616" s="2" t="s">
        <v>543</v>
      </c>
      <c r="E616" s="2"/>
      <c r="F616" s="3">
        <f>F617</f>
        <v>0</v>
      </c>
    </row>
    <row r="617" spans="1:6" ht="24.75" hidden="1" customHeight="1" x14ac:dyDescent="0.2">
      <c r="A617" s="6" t="s">
        <v>539</v>
      </c>
      <c r="B617" s="2" t="s">
        <v>99</v>
      </c>
      <c r="C617" s="2" t="s">
        <v>105</v>
      </c>
      <c r="D617" s="2" t="s">
        <v>543</v>
      </c>
      <c r="E617" s="2" t="s">
        <v>38</v>
      </c>
      <c r="F617" s="3">
        <f>5-5</f>
        <v>0</v>
      </c>
    </row>
    <row r="618" spans="1:6" ht="64.5" customHeight="1" x14ac:dyDescent="0.2">
      <c r="A618" s="6" t="s">
        <v>115</v>
      </c>
      <c r="B618" s="2" t="s">
        <v>99</v>
      </c>
      <c r="C618" s="2" t="s">
        <v>105</v>
      </c>
      <c r="D618" s="2" t="s">
        <v>114</v>
      </c>
      <c r="E618" s="2"/>
      <c r="F618" s="3">
        <f>F619</f>
        <v>41001</v>
      </c>
    </row>
    <row r="619" spans="1:6" ht="24" x14ac:dyDescent="0.2">
      <c r="A619" s="6" t="s">
        <v>41</v>
      </c>
      <c r="B619" s="2" t="s">
        <v>99</v>
      </c>
      <c r="C619" s="2" t="s">
        <v>105</v>
      </c>
      <c r="D619" s="2" t="s">
        <v>114</v>
      </c>
      <c r="E619" s="2" t="s">
        <v>38</v>
      </c>
      <c r="F619" s="3">
        <f>38040+1220+784+352-767+1372</f>
        <v>41001</v>
      </c>
    </row>
    <row r="620" spans="1:6" ht="51" customHeight="1" x14ac:dyDescent="0.2">
      <c r="A620" s="23" t="s">
        <v>487</v>
      </c>
      <c r="B620" s="2" t="s">
        <v>99</v>
      </c>
      <c r="C620" s="2" t="s">
        <v>105</v>
      </c>
      <c r="D620" s="2" t="s">
        <v>113</v>
      </c>
      <c r="E620" s="2"/>
      <c r="F620" s="3">
        <f>F621+F623+F625</f>
        <v>14628</v>
      </c>
    </row>
    <row r="621" spans="1:6" ht="28.5" customHeight="1" x14ac:dyDescent="0.2">
      <c r="A621" s="6" t="s">
        <v>102</v>
      </c>
      <c r="B621" s="2" t="s">
        <v>99</v>
      </c>
      <c r="C621" s="2" t="s">
        <v>105</v>
      </c>
      <c r="D621" s="2" t="s">
        <v>112</v>
      </c>
      <c r="E621" s="2"/>
      <c r="F621" s="3">
        <f>F622</f>
        <v>4646</v>
      </c>
    </row>
    <row r="622" spans="1:6" ht="24.75" customHeight="1" x14ac:dyDescent="0.2">
      <c r="A622" s="6" t="s">
        <v>41</v>
      </c>
      <c r="B622" s="2" t="s">
        <v>99</v>
      </c>
      <c r="C622" s="2" t="s">
        <v>105</v>
      </c>
      <c r="D622" s="2" t="s">
        <v>112</v>
      </c>
      <c r="E622" s="2" t="s">
        <v>38</v>
      </c>
      <c r="F622" s="3">
        <f>3316+1330+16727-14520-2207</f>
        <v>4646</v>
      </c>
    </row>
    <row r="623" spans="1:6" ht="25.5" customHeight="1" x14ac:dyDescent="0.2">
      <c r="A623" s="6" t="s">
        <v>8</v>
      </c>
      <c r="B623" s="2" t="s">
        <v>99</v>
      </c>
      <c r="C623" s="2" t="s">
        <v>105</v>
      </c>
      <c r="D623" s="2" t="s">
        <v>451</v>
      </c>
      <c r="E623" s="2"/>
      <c r="F623" s="3">
        <f>F624</f>
        <v>9982</v>
      </c>
    </row>
    <row r="624" spans="1:6" ht="22.5" customHeight="1" x14ac:dyDescent="0.2">
      <c r="A624" s="6" t="s">
        <v>41</v>
      </c>
      <c r="B624" s="2" t="s">
        <v>99</v>
      </c>
      <c r="C624" s="2" t="s">
        <v>105</v>
      </c>
      <c r="D624" s="2" t="s">
        <v>451</v>
      </c>
      <c r="E624" s="2" t="s">
        <v>38</v>
      </c>
      <c r="F624" s="3">
        <v>9982</v>
      </c>
    </row>
    <row r="625" spans="1:6" ht="22.5" hidden="1" customHeight="1" x14ac:dyDescent="0.2">
      <c r="A625" s="6" t="s">
        <v>388</v>
      </c>
      <c r="B625" s="2" t="s">
        <v>99</v>
      </c>
      <c r="C625" s="2" t="s">
        <v>105</v>
      </c>
      <c r="D625" s="2" t="s">
        <v>389</v>
      </c>
      <c r="E625" s="2"/>
      <c r="F625" s="3">
        <f>F626</f>
        <v>0</v>
      </c>
    </row>
    <row r="626" spans="1:6" ht="26.25" hidden="1" customHeight="1" x14ac:dyDescent="0.2">
      <c r="A626" s="6" t="s">
        <v>41</v>
      </c>
      <c r="B626" s="2" t="s">
        <v>99</v>
      </c>
      <c r="C626" s="2" t="s">
        <v>105</v>
      </c>
      <c r="D626" s="2" t="s">
        <v>389</v>
      </c>
      <c r="E626" s="2" t="s">
        <v>38</v>
      </c>
      <c r="F626" s="3">
        <f>5-5</f>
        <v>0</v>
      </c>
    </row>
    <row r="627" spans="1:6" ht="24.75" customHeight="1" x14ac:dyDescent="0.2">
      <c r="A627" s="23" t="s">
        <v>490</v>
      </c>
      <c r="B627" s="2" t="s">
        <v>99</v>
      </c>
      <c r="C627" s="2" t="s">
        <v>105</v>
      </c>
      <c r="D627" s="2" t="s">
        <v>111</v>
      </c>
      <c r="E627" s="2"/>
      <c r="F627" s="3">
        <f>F628</f>
        <v>100</v>
      </c>
    </row>
    <row r="628" spans="1:6" ht="19.5" customHeight="1" x14ac:dyDescent="0.2">
      <c r="A628" s="6" t="s">
        <v>110</v>
      </c>
      <c r="B628" s="2" t="s">
        <v>99</v>
      </c>
      <c r="C628" s="2" t="s">
        <v>105</v>
      </c>
      <c r="D628" s="2" t="s">
        <v>108</v>
      </c>
      <c r="E628" s="2"/>
      <c r="F628" s="3">
        <f>F629</f>
        <v>100</v>
      </c>
    </row>
    <row r="629" spans="1:6" ht="24" x14ac:dyDescent="0.2">
      <c r="A629" s="6" t="s">
        <v>27</v>
      </c>
      <c r="B629" s="2" t="s">
        <v>99</v>
      </c>
      <c r="C629" s="2" t="s">
        <v>105</v>
      </c>
      <c r="D629" s="2" t="s">
        <v>108</v>
      </c>
      <c r="E629" s="2" t="s">
        <v>23</v>
      </c>
      <c r="F629" s="3">
        <v>100</v>
      </c>
    </row>
    <row r="630" spans="1:6" ht="22.5" customHeight="1" x14ac:dyDescent="0.2">
      <c r="A630" s="27" t="s">
        <v>416</v>
      </c>
      <c r="B630" s="2" t="s">
        <v>99</v>
      </c>
      <c r="C630" s="2" t="s">
        <v>105</v>
      </c>
      <c r="D630" s="2" t="s">
        <v>417</v>
      </c>
      <c r="E630" s="2"/>
      <c r="F630" s="3">
        <f>F631</f>
        <v>254</v>
      </c>
    </row>
    <row r="631" spans="1:6" ht="26.25" customHeight="1" x14ac:dyDescent="0.2">
      <c r="A631" s="1" t="s">
        <v>388</v>
      </c>
      <c r="B631" s="2" t="s">
        <v>99</v>
      </c>
      <c r="C631" s="2" t="s">
        <v>105</v>
      </c>
      <c r="D631" s="2" t="s">
        <v>418</v>
      </c>
      <c r="E631" s="2"/>
      <c r="F631" s="3">
        <f>F632</f>
        <v>254</v>
      </c>
    </row>
    <row r="632" spans="1:6" ht="26.25" customHeight="1" x14ac:dyDescent="0.2">
      <c r="A632" s="1" t="s">
        <v>41</v>
      </c>
      <c r="B632" s="2" t="s">
        <v>99</v>
      </c>
      <c r="C632" s="2" t="s">
        <v>105</v>
      </c>
      <c r="D632" s="2" t="s">
        <v>418</v>
      </c>
      <c r="E632" s="2" t="s">
        <v>38</v>
      </c>
      <c r="F632" s="3">
        <f>5+249</f>
        <v>254</v>
      </c>
    </row>
    <row r="633" spans="1:6" ht="36.75" customHeight="1" x14ac:dyDescent="0.2">
      <c r="A633" s="24" t="s">
        <v>11</v>
      </c>
      <c r="B633" s="7" t="s">
        <v>99</v>
      </c>
      <c r="C633" s="7" t="s">
        <v>105</v>
      </c>
      <c r="D633" s="7" t="s">
        <v>10</v>
      </c>
      <c r="E633" s="7"/>
      <c r="F633" s="5">
        <f>F634</f>
        <v>599</v>
      </c>
    </row>
    <row r="634" spans="1:6" ht="26.25" customHeight="1" x14ac:dyDescent="0.2">
      <c r="A634" s="1" t="s">
        <v>570</v>
      </c>
      <c r="B634" s="2" t="s">
        <v>99</v>
      </c>
      <c r="C634" s="2" t="s">
        <v>105</v>
      </c>
      <c r="D634" s="2" t="s">
        <v>9</v>
      </c>
      <c r="E634" s="2"/>
      <c r="F634" s="3">
        <f>F635</f>
        <v>599</v>
      </c>
    </row>
    <row r="635" spans="1:6" ht="26.25" customHeight="1" x14ac:dyDescent="0.2">
      <c r="A635" s="42" t="s">
        <v>571</v>
      </c>
      <c r="B635" s="2" t="s">
        <v>99</v>
      </c>
      <c r="C635" s="2" t="s">
        <v>105</v>
      </c>
      <c r="D635" s="2" t="s">
        <v>572</v>
      </c>
      <c r="E635" s="2"/>
      <c r="F635" s="3">
        <f>F636</f>
        <v>599</v>
      </c>
    </row>
    <row r="636" spans="1:6" ht="26.25" customHeight="1" x14ac:dyDescent="0.2">
      <c r="A636" s="1" t="s">
        <v>552</v>
      </c>
      <c r="B636" s="2" t="s">
        <v>99</v>
      </c>
      <c r="C636" s="2" t="s">
        <v>105</v>
      </c>
      <c r="D636" s="2" t="s">
        <v>572</v>
      </c>
      <c r="E636" s="2" t="s">
        <v>1</v>
      </c>
      <c r="F636" s="3">
        <f>274+75+250</f>
        <v>599</v>
      </c>
    </row>
    <row r="637" spans="1:6" ht="16.5" customHeight="1" x14ac:dyDescent="0.2">
      <c r="A637" s="20" t="s">
        <v>44</v>
      </c>
      <c r="B637" s="7" t="s">
        <v>99</v>
      </c>
      <c r="C637" s="7" t="s">
        <v>105</v>
      </c>
      <c r="D637" s="7" t="s">
        <v>45</v>
      </c>
      <c r="E637" s="7"/>
      <c r="F637" s="5">
        <f>F638</f>
        <v>10610</v>
      </c>
    </row>
    <row r="638" spans="1:6" ht="15.75" customHeight="1" x14ac:dyDescent="0.2">
      <c r="A638" s="6" t="s">
        <v>44</v>
      </c>
      <c r="B638" s="2" t="s">
        <v>99</v>
      </c>
      <c r="C638" s="2" t="s">
        <v>105</v>
      </c>
      <c r="D638" s="2" t="s">
        <v>43</v>
      </c>
      <c r="E638" s="2"/>
      <c r="F638" s="3">
        <f>F639+F644+F641</f>
        <v>10610</v>
      </c>
    </row>
    <row r="639" spans="1:6" ht="24.75" customHeight="1" x14ac:dyDescent="0.2">
      <c r="A639" s="6" t="s">
        <v>102</v>
      </c>
      <c r="B639" s="2" t="s">
        <v>99</v>
      </c>
      <c r="C639" s="2" t="s">
        <v>105</v>
      </c>
      <c r="D639" s="2" t="s">
        <v>97</v>
      </c>
      <c r="E639" s="2"/>
      <c r="F639" s="3">
        <f>F640</f>
        <v>1523</v>
      </c>
    </row>
    <row r="640" spans="1:6" ht="25.5" customHeight="1" x14ac:dyDescent="0.2">
      <c r="A640" s="6" t="s">
        <v>41</v>
      </c>
      <c r="B640" s="2" t="s">
        <v>99</v>
      </c>
      <c r="C640" s="2" t="s">
        <v>105</v>
      </c>
      <c r="D640" s="2" t="s">
        <v>97</v>
      </c>
      <c r="E640" s="2" t="s">
        <v>38</v>
      </c>
      <c r="F640" s="3">
        <f>1346+28+149</f>
        <v>1523</v>
      </c>
    </row>
    <row r="641" spans="1:6" ht="25.5" customHeight="1" x14ac:dyDescent="0.2">
      <c r="A641" s="6" t="s">
        <v>378</v>
      </c>
      <c r="B641" s="2" t="s">
        <v>99</v>
      </c>
      <c r="C641" s="2" t="s">
        <v>105</v>
      </c>
      <c r="D641" s="2" t="s">
        <v>379</v>
      </c>
      <c r="E641" s="2"/>
      <c r="F641" s="3">
        <f>F642+F643</f>
        <v>30</v>
      </c>
    </row>
    <row r="642" spans="1:6" ht="17.25" customHeight="1" x14ac:dyDescent="0.2">
      <c r="A642" s="6" t="s">
        <v>50</v>
      </c>
      <c r="B642" s="2" t="s">
        <v>99</v>
      </c>
      <c r="C642" s="2" t="s">
        <v>105</v>
      </c>
      <c r="D642" s="2" t="s">
        <v>379</v>
      </c>
      <c r="E642" s="2" t="s">
        <v>47</v>
      </c>
      <c r="F642" s="3">
        <v>30</v>
      </c>
    </row>
    <row r="643" spans="1:6" ht="28.5" hidden="1" customHeight="1" x14ac:dyDescent="0.2">
      <c r="A643" s="6" t="s">
        <v>41</v>
      </c>
      <c r="B643" s="2" t="s">
        <v>99</v>
      </c>
      <c r="C643" s="2" t="s">
        <v>105</v>
      </c>
      <c r="D643" s="2" t="s">
        <v>379</v>
      </c>
      <c r="E643" s="2" t="s">
        <v>38</v>
      </c>
      <c r="F643" s="3"/>
    </row>
    <row r="644" spans="1:6" ht="24" x14ac:dyDescent="0.2">
      <c r="A644" s="6" t="s">
        <v>498</v>
      </c>
      <c r="B644" s="2" t="s">
        <v>99</v>
      </c>
      <c r="C644" s="2" t="s">
        <v>105</v>
      </c>
      <c r="D644" s="2" t="s">
        <v>107</v>
      </c>
      <c r="E644" s="2"/>
      <c r="F644" s="3">
        <f>F645</f>
        <v>9057</v>
      </c>
    </row>
    <row r="645" spans="1:6" ht="62.25" customHeight="1" x14ac:dyDescent="0.2">
      <c r="A645" s="6" t="s">
        <v>106</v>
      </c>
      <c r="B645" s="2" t="s">
        <v>99</v>
      </c>
      <c r="C645" s="2" t="s">
        <v>105</v>
      </c>
      <c r="D645" s="2" t="s">
        <v>104</v>
      </c>
      <c r="E645" s="2"/>
      <c r="F645" s="3">
        <f>F646</f>
        <v>9057</v>
      </c>
    </row>
    <row r="646" spans="1:6" ht="28.5" customHeight="1" x14ac:dyDescent="0.2">
      <c r="A646" s="6" t="s">
        <v>41</v>
      </c>
      <c r="B646" s="2" t="s">
        <v>99</v>
      </c>
      <c r="C646" s="2" t="s">
        <v>105</v>
      </c>
      <c r="D646" s="2" t="s">
        <v>104</v>
      </c>
      <c r="E646" s="2" t="s">
        <v>38</v>
      </c>
      <c r="F646" s="3">
        <f>8447+166+444</f>
        <v>9057</v>
      </c>
    </row>
    <row r="647" spans="1:6" ht="16.5" customHeight="1" x14ac:dyDescent="0.2">
      <c r="A647" s="20" t="s">
        <v>103</v>
      </c>
      <c r="B647" s="7" t="s">
        <v>99</v>
      </c>
      <c r="C647" s="7" t="s">
        <v>98</v>
      </c>
      <c r="D647" s="7"/>
      <c r="E647" s="7"/>
      <c r="F647" s="5">
        <f>F648</f>
        <v>4074</v>
      </c>
    </row>
    <row r="648" spans="1:6" ht="14.25" customHeight="1" x14ac:dyDescent="0.2">
      <c r="A648" s="20" t="s">
        <v>44</v>
      </c>
      <c r="B648" s="7" t="s">
        <v>99</v>
      </c>
      <c r="C648" s="7" t="s">
        <v>98</v>
      </c>
      <c r="D648" s="7" t="s">
        <v>45</v>
      </c>
      <c r="E648" s="7"/>
      <c r="F648" s="5">
        <f>F649</f>
        <v>4074</v>
      </c>
    </row>
    <row r="649" spans="1:6" ht="16.5" customHeight="1" x14ac:dyDescent="0.2">
      <c r="A649" s="6" t="s">
        <v>44</v>
      </c>
      <c r="B649" s="2" t="s">
        <v>99</v>
      </c>
      <c r="C649" s="2" t="s">
        <v>98</v>
      </c>
      <c r="D649" s="2" t="s">
        <v>43</v>
      </c>
      <c r="E649" s="2"/>
      <c r="F649" s="3">
        <f>F652+F650</f>
        <v>4074</v>
      </c>
    </row>
    <row r="650" spans="1:6" ht="24" customHeight="1" x14ac:dyDescent="0.2">
      <c r="A650" s="6" t="s">
        <v>8</v>
      </c>
      <c r="B650" s="2" t="s">
        <v>99</v>
      </c>
      <c r="C650" s="2" t="s">
        <v>98</v>
      </c>
      <c r="D650" s="2" t="s">
        <v>336</v>
      </c>
      <c r="E650" s="2"/>
      <c r="F650" s="3">
        <f>F651</f>
        <v>3326</v>
      </c>
    </row>
    <row r="651" spans="1:6" ht="57.75" customHeight="1" x14ac:dyDescent="0.2">
      <c r="A651" s="6" t="s">
        <v>101</v>
      </c>
      <c r="B651" s="2" t="s">
        <v>99</v>
      </c>
      <c r="C651" s="2" t="s">
        <v>98</v>
      </c>
      <c r="D651" s="2" t="s">
        <v>336</v>
      </c>
      <c r="E651" s="2" t="s">
        <v>100</v>
      </c>
      <c r="F651" s="3">
        <v>3326</v>
      </c>
    </row>
    <row r="652" spans="1:6" ht="24.75" customHeight="1" x14ac:dyDescent="0.2">
      <c r="A652" s="6" t="s">
        <v>102</v>
      </c>
      <c r="B652" s="2" t="s">
        <v>99</v>
      </c>
      <c r="C652" s="2" t="s">
        <v>98</v>
      </c>
      <c r="D652" s="2" t="s">
        <v>97</v>
      </c>
      <c r="E652" s="2"/>
      <c r="F652" s="3">
        <f>F653+F654</f>
        <v>748</v>
      </c>
    </row>
    <row r="653" spans="1:6" ht="57" hidden="1" customHeight="1" x14ac:dyDescent="0.2">
      <c r="A653" s="6" t="s">
        <v>101</v>
      </c>
      <c r="B653" s="2" t="s">
        <v>99</v>
      </c>
      <c r="C653" s="2" t="s">
        <v>98</v>
      </c>
      <c r="D653" s="2" t="s">
        <v>97</v>
      </c>
      <c r="E653" s="2" t="s">
        <v>100</v>
      </c>
      <c r="F653" s="3">
        <v>0</v>
      </c>
    </row>
    <row r="654" spans="1:6" ht="24" x14ac:dyDescent="0.2">
      <c r="A654" s="6" t="s">
        <v>27</v>
      </c>
      <c r="B654" s="2" t="s">
        <v>99</v>
      </c>
      <c r="C654" s="2" t="s">
        <v>98</v>
      </c>
      <c r="D654" s="2" t="s">
        <v>97</v>
      </c>
      <c r="E654" s="2" t="s">
        <v>23</v>
      </c>
      <c r="F654" s="3">
        <f>586+150+12</f>
        <v>748</v>
      </c>
    </row>
    <row r="655" spans="1:6" ht="15.75" customHeight="1" x14ac:dyDescent="0.2">
      <c r="A655" s="20" t="s">
        <v>96</v>
      </c>
      <c r="B655" s="7">
        <v>1000</v>
      </c>
      <c r="C655" s="7"/>
      <c r="D655" s="7"/>
      <c r="E655" s="7"/>
      <c r="F655" s="5">
        <f>F656+F661+F681+F703</f>
        <v>37841</v>
      </c>
    </row>
    <row r="656" spans="1:6" ht="15" customHeight="1" x14ac:dyDescent="0.2">
      <c r="A656" s="20" t="s">
        <v>95</v>
      </c>
      <c r="B656" s="7">
        <v>1000</v>
      </c>
      <c r="C656" s="7">
        <v>1001</v>
      </c>
      <c r="D656" s="7"/>
      <c r="E656" s="7"/>
      <c r="F656" s="5">
        <f>F657</f>
        <v>1539</v>
      </c>
    </row>
    <row r="657" spans="1:6" ht="18" customHeight="1" x14ac:dyDescent="0.2">
      <c r="A657" s="20" t="s">
        <v>44</v>
      </c>
      <c r="B657" s="7">
        <v>1000</v>
      </c>
      <c r="C657" s="7">
        <v>1001</v>
      </c>
      <c r="D657" s="7" t="s">
        <v>45</v>
      </c>
      <c r="E657" s="7"/>
      <c r="F657" s="5">
        <f>F658</f>
        <v>1539</v>
      </c>
    </row>
    <row r="658" spans="1:6" x14ac:dyDescent="0.2">
      <c r="A658" s="6" t="s">
        <v>44</v>
      </c>
      <c r="B658" s="2">
        <v>1000</v>
      </c>
      <c r="C658" s="2">
        <v>1001</v>
      </c>
      <c r="D658" s="2" t="s">
        <v>43</v>
      </c>
      <c r="E658" s="2"/>
      <c r="F658" s="3">
        <f>F659</f>
        <v>1539</v>
      </c>
    </row>
    <row r="659" spans="1:6" x14ac:dyDescent="0.2">
      <c r="A659" s="6" t="s">
        <v>94</v>
      </c>
      <c r="B659" s="2">
        <v>1000</v>
      </c>
      <c r="C659" s="2">
        <v>1001</v>
      </c>
      <c r="D659" s="2" t="s">
        <v>93</v>
      </c>
      <c r="E659" s="2"/>
      <c r="F659" s="3">
        <f>F660</f>
        <v>1539</v>
      </c>
    </row>
    <row r="660" spans="1:6" x14ac:dyDescent="0.2">
      <c r="A660" s="6" t="s">
        <v>50</v>
      </c>
      <c r="B660" s="2">
        <v>1000</v>
      </c>
      <c r="C660" s="2">
        <v>1001</v>
      </c>
      <c r="D660" s="2" t="s">
        <v>93</v>
      </c>
      <c r="E660" s="2" t="s">
        <v>47</v>
      </c>
      <c r="F660" s="3">
        <v>1539</v>
      </c>
    </row>
    <row r="661" spans="1:6" x14ac:dyDescent="0.2">
      <c r="A661" s="20" t="s">
        <v>92</v>
      </c>
      <c r="B661" s="7" t="s">
        <v>91</v>
      </c>
      <c r="C661" s="7" t="s">
        <v>72</v>
      </c>
      <c r="D661" s="7"/>
      <c r="E661" s="7"/>
      <c r="F661" s="5">
        <f>F662+F666+F671+F675</f>
        <v>1647</v>
      </c>
    </row>
    <row r="662" spans="1:6" ht="48" x14ac:dyDescent="0.2">
      <c r="A662" s="20" t="s">
        <v>536</v>
      </c>
      <c r="B662" s="7">
        <v>1000</v>
      </c>
      <c r="C662" s="7" t="s">
        <v>72</v>
      </c>
      <c r="D662" s="7" t="s">
        <v>89</v>
      </c>
      <c r="E662" s="7"/>
      <c r="F662" s="5">
        <f>F663</f>
        <v>120</v>
      </c>
    </row>
    <row r="663" spans="1:6" ht="65.25" customHeight="1" x14ac:dyDescent="0.2">
      <c r="A663" s="23" t="s">
        <v>488</v>
      </c>
      <c r="B663" s="2">
        <v>1000</v>
      </c>
      <c r="C663" s="2" t="s">
        <v>72</v>
      </c>
      <c r="D663" s="2" t="s">
        <v>88</v>
      </c>
      <c r="E663" s="2"/>
      <c r="F663" s="3">
        <f>F664</f>
        <v>120</v>
      </c>
    </row>
    <row r="664" spans="1:6" x14ac:dyDescent="0.2">
      <c r="A664" s="6" t="s">
        <v>87</v>
      </c>
      <c r="B664" s="2">
        <v>1000</v>
      </c>
      <c r="C664" s="2" t="s">
        <v>72</v>
      </c>
      <c r="D664" s="2" t="s">
        <v>86</v>
      </c>
      <c r="E664" s="2"/>
      <c r="F664" s="3">
        <f>F665</f>
        <v>120</v>
      </c>
    </row>
    <row r="665" spans="1:6" x14ac:dyDescent="0.2">
      <c r="A665" s="6" t="s">
        <v>50</v>
      </c>
      <c r="B665" s="2">
        <v>1000</v>
      </c>
      <c r="C665" s="2" t="s">
        <v>72</v>
      </c>
      <c r="D665" s="2" t="s">
        <v>86</v>
      </c>
      <c r="E665" s="2" t="s">
        <v>47</v>
      </c>
      <c r="F665" s="3">
        <v>120</v>
      </c>
    </row>
    <row r="666" spans="1:6" ht="36" hidden="1" x14ac:dyDescent="0.2">
      <c r="A666" s="20" t="s">
        <v>85</v>
      </c>
      <c r="B666" s="7">
        <v>1000</v>
      </c>
      <c r="C666" s="7" t="s">
        <v>72</v>
      </c>
      <c r="D666" s="7" t="s">
        <v>84</v>
      </c>
      <c r="E666" s="7"/>
      <c r="F666" s="5">
        <f>F667</f>
        <v>0</v>
      </c>
    </row>
    <row r="667" spans="1:6" ht="24" hidden="1" x14ac:dyDescent="0.2">
      <c r="A667" s="6" t="s">
        <v>83</v>
      </c>
      <c r="B667" s="2">
        <v>1000</v>
      </c>
      <c r="C667" s="2" t="s">
        <v>72</v>
      </c>
      <c r="D667" s="2" t="s">
        <v>82</v>
      </c>
      <c r="E667" s="2"/>
      <c r="F667" s="3">
        <f>F668</f>
        <v>0</v>
      </c>
    </row>
    <row r="668" spans="1:6" ht="36" hidden="1" customHeight="1" x14ac:dyDescent="0.2">
      <c r="A668" s="6" t="s">
        <v>489</v>
      </c>
      <c r="B668" s="2">
        <v>1000</v>
      </c>
      <c r="C668" s="2" t="s">
        <v>72</v>
      </c>
      <c r="D668" s="2" t="s">
        <v>81</v>
      </c>
      <c r="E668" s="2"/>
      <c r="F668" s="3">
        <f>F669</f>
        <v>0</v>
      </c>
    </row>
    <row r="669" spans="1:6" ht="36" hidden="1" x14ac:dyDescent="0.2">
      <c r="A669" s="6" t="s">
        <v>80</v>
      </c>
      <c r="B669" s="2">
        <v>1000</v>
      </c>
      <c r="C669" s="2" t="s">
        <v>72</v>
      </c>
      <c r="D669" s="2" t="s">
        <v>79</v>
      </c>
      <c r="E669" s="2"/>
      <c r="F669" s="3">
        <f>F670</f>
        <v>0</v>
      </c>
    </row>
    <row r="670" spans="1:6" hidden="1" x14ac:dyDescent="0.2">
      <c r="A670" s="6" t="s">
        <v>50</v>
      </c>
      <c r="B670" s="2">
        <v>1000</v>
      </c>
      <c r="C670" s="2" t="s">
        <v>72</v>
      </c>
      <c r="D670" s="2" t="s">
        <v>79</v>
      </c>
      <c r="E670" s="2" t="s">
        <v>47</v>
      </c>
      <c r="F670" s="3"/>
    </row>
    <row r="671" spans="1:6" ht="24" x14ac:dyDescent="0.2">
      <c r="A671" s="20" t="s">
        <v>78</v>
      </c>
      <c r="B671" s="7">
        <v>1000</v>
      </c>
      <c r="C671" s="7" t="s">
        <v>72</v>
      </c>
      <c r="D671" s="7" t="s">
        <v>77</v>
      </c>
      <c r="E671" s="7"/>
      <c r="F671" s="5">
        <f>F672</f>
        <v>1375</v>
      </c>
    </row>
    <row r="672" spans="1:6" ht="48" x14ac:dyDescent="0.2">
      <c r="A672" s="23" t="s">
        <v>458</v>
      </c>
      <c r="B672" s="2">
        <v>1000</v>
      </c>
      <c r="C672" s="2" t="s">
        <v>72</v>
      </c>
      <c r="D672" s="2" t="s">
        <v>76</v>
      </c>
      <c r="E672" s="2"/>
      <c r="F672" s="3">
        <f>F673</f>
        <v>1375</v>
      </c>
    </row>
    <row r="673" spans="1:6" ht="24" x14ac:dyDescent="0.2">
      <c r="A673" s="6" t="s">
        <v>75</v>
      </c>
      <c r="B673" s="2">
        <v>1000</v>
      </c>
      <c r="C673" s="2" t="s">
        <v>72</v>
      </c>
      <c r="D673" s="2" t="s">
        <v>74</v>
      </c>
      <c r="E673" s="2"/>
      <c r="F673" s="3">
        <f>F674</f>
        <v>1375</v>
      </c>
    </row>
    <row r="674" spans="1:6" x14ac:dyDescent="0.2">
      <c r="A674" s="6" t="s">
        <v>50</v>
      </c>
      <c r="B674" s="2">
        <v>1000</v>
      </c>
      <c r="C674" s="2" t="s">
        <v>72</v>
      </c>
      <c r="D674" s="2" t="s">
        <v>74</v>
      </c>
      <c r="E674" s="2" t="s">
        <v>47</v>
      </c>
      <c r="F674" s="3">
        <f>405-69+42+997</f>
        <v>1375</v>
      </c>
    </row>
    <row r="675" spans="1:6" x14ac:dyDescent="0.2">
      <c r="A675" s="20" t="s">
        <v>44</v>
      </c>
      <c r="B675" s="7">
        <v>1000</v>
      </c>
      <c r="C675" s="7" t="s">
        <v>72</v>
      </c>
      <c r="D675" s="7" t="s">
        <v>45</v>
      </c>
      <c r="E675" s="7"/>
      <c r="F675" s="5">
        <f>F676</f>
        <v>152</v>
      </c>
    </row>
    <row r="676" spans="1:6" x14ac:dyDescent="0.2">
      <c r="A676" s="6" t="s">
        <v>44</v>
      </c>
      <c r="B676" s="2">
        <v>1000</v>
      </c>
      <c r="C676" s="2" t="s">
        <v>72</v>
      </c>
      <c r="D676" s="2" t="s">
        <v>43</v>
      </c>
      <c r="E676" s="2"/>
      <c r="F676" s="3">
        <f>F677+F679</f>
        <v>152</v>
      </c>
    </row>
    <row r="677" spans="1:6" ht="24" customHeight="1" x14ac:dyDescent="0.2">
      <c r="A677" s="6" t="s">
        <v>73</v>
      </c>
      <c r="B677" s="2">
        <v>1000</v>
      </c>
      <c r="C677" s="2" t="s">
        <v>72</v>
      </c>
      <c r="D677" s="2" t="s">
        <v>71</v>
      </c>
      <c r="E677" s="2"/>
      <c r="F677" s="3">
        <f>F678</f>
        <v>152</v>
      </c>
    </row>
    <row r="678" spans="1:6" ht="13.5" customHeight="1" x14ac:dyDescent="0.2">
      <c r="A678" s="6" t="s">
        <v>50</v>
      </c>
      <c r="B678" s="2">
        <v>1000</v>
      </c>
      <c r="C678" s="2" t="s">
        <v>72</v>
      </c>
      <c r="D678" s="2" t="s">
        <v>71</v>
      </c>
      <c r="E678" s="2" t="s">
        <v>47</v>
      </c>
      <c r="F678" s="3">
        <v>152</v>
      </c>
    </row>
    <row r="679" spans="1:6" ht="72" hidden="1" x14ac:dyDescent="0.2">
      <c r="A679" s="22" t="s">
        <v>447</v>
      </c>
      <c r="B679" s="2">
        <v>1000</v>
      </c>
      <c r="C679" s="2" t="s">
        <v>72</v>
      </c>
      <c r="D679" s="2" t="s">
        <v>433</v>
      </c>
      <c r="E679" s="2"/>
      <c r="F679" s="3">
        <f>F680</f>
        <v>0</v>
      </c>
    </row>
    <row r="680" spans="1:6" ht="13.5" hidden="1" customHeight="1" x14ac:dyDescent="0.2">
      <c r="A680" s="6" t="s">
        <v>50</v>
      </c>
      <c r="B680" s="2">
        <v>1000</v>
      </c>
      <c r="C680" s="2" t="s">
        <v>72</v>
      </c>
      <c r="D680" s="2" t="s">
        <v>433</v>
      </c>
      <c r="E680" s="2" t="s">
        <v>47</v>
      </c>
      <c r="F680" s="3"/>
    </row>
    <row r="681" spans="1:6" s="21" customFormat="1" ht="13.5" customHeight="1" x14ac:dyDescent="0.15">
      <c r="A681" s="20" t="s">
        <v>70</v>
      </c>
      <c r="B681" s="7">
        <v>1000</v>
      </c>
      <c r="C681" s="7" t="s">
        <v>49</v>
      </c>
      <c r="D681" s="7"/>
      <c r="E681" s="7"/>
      <c r="F681" s="5">
        <f>F682+F686</f>
        <v>33955</v>
      </c>
    </row>
    <row r="682" spans="1:6" ht="14.25" customHeight="1" x14ac:dyDescent="0.2">
      <c r="A682" s="20" t="s">
        <v>44</v>
      </c>
      <c r="B682" s="7">
        <v>1000</v>
      </c>
      <c r="C682" s="7" t="s">
        <v>49</v>
      </c>
      <c r="D682" s="7" t="s">
        <v>45</v>
      </c>
      <c r="E682" s="7"/>
      <c r="F682" s="5">
        <f>F683</f>
        <v>8208</v>
      </c>
    </row>
    <row r="683" spans="1:6" x14ac:dyDescent="0.2">
      <c r="A683" s="6" t="s">
        <v>44</v>
      </c>
      <c r="B683" s="2">
        <v>1000</v>
      </c>
      <c r="C683" s="2" t="s">
        <v>49</v>
      </c>
      <c r="D683" s="2" t="s">
        <v>43</v>
      </c>
      <c r="E683" s="2"/>
      <c r="F683" s="3">
        <f>F684</f>
        <v>8208</v>
      </c>
    </row>
    <row r="684" spans="1:6" ht="36" x14ac:dyDescent="0.2">
      <c r="A684" s="6" t="s">
        <v>448</v>
      </c>
      <c r="B684" s="2">
        <v>1000</v>
      </c>
      <c r="C684" s="2" t="s">
        <v>49</v>
      </c>
      <c r="D684" s="2" t="s">
        <v>68</v>
      </c>
      <c r="E684" s="2"/>
      <c r="F684" s="3">
        <f>F685</f>
        <v>8208</v>
      </c>
    </row>
    <row r="685" spans="1:6" ht="24" x14ac:dyDescent="0.2">
      <c r="A685" s="6" t="s">
        <v>399</v>
      </c>
      <c r="B685" s="2">
        <v>1000</v>
      </c>
      <c r="C685" s="2" t="s">
        <v>49</v>
      </c>
      <c r="D685" s="2" t="s">
        <v>68</v>
      </c>
      <c r="E685" s="2" t="s">
        <v>67</v>
      </c>
      <c r="F685" s="3">
        <f>13876-5204-464</f>
        <v>8208</v>
      </c>
    </row>
    <row r="686" spans="1:6" ht="24" x14ac:dyDescent="0.2">
      <c r="A686" s="20" t="s">
        <v>66</v>
      </c>
      <c r="B686" s="7">
        <v>1000</v>
      </c>
      <c r="C686" s="7" t="s">
        <v>49</v>
      </c>
      <c r="D686" s="7" t="s">
        <v>65</v>
      </c>
      <c r="E686" s="7"/>
      <c r="F686" s="5">
        <f>F687+F691</f>
        <v>25747</v>
      </c>
    </row>
    <row r="687" spans="1:6" ht="24" x14ac:dyDescent="0.2">
      <c r="A687" s="6" t="s">
        <v>64</v>
      </c>
      <c r="B687" s="2">
        <v>1000</v>
      </c>
      <c r="C687" s="2" t="s">
        <v>49</v>
      </c>
      <c r="D687" s="2" t="s">
        <v>63</v>
      </c>
      <c r="E687" s="2"/>
      <c r="F687" s="3">
        <f>F688</f>
        <v>4971</v>
      </c>
    </row>
    <row r="688" spans="1:6" ht="36" x14ac:dyDescent="0.2">
      <c r="A688" s="23" t="s">
        <v>459</v>
      </c>
      <c r="B688" s="2">
        <v>1000</v>
      </c>
      <c r="C688" s="2" t="s">
        <v>49</v>
      </c>
      <c r="D688" s="2" t="s">
        <v>62</v>
      </c>
      <c r="E688" s="2"/>
      <c r="F688" s="3">
        <f>F689</f>
        <v>4971</v>
      </c>
    </row>
    <row r="689" spans="1:6" ht="48" x14ac:dyDescent="0.2">
      <c r="A689" s="25" t="s">
        <v>61</v>
      </c>
      <c r="B689" s="2">
        <v>1000</v>
      </c>
      <c r="C689" s="2" t="s">
        <v>49</v>
      </c>
      <c r="D689" s="2" t="s">
        <v>60</v>
      </c>
      <c r="E689" s="2"/>
      <c r="F689" s="3">
        <f>F690</f>
        <v>4971</v>
      </c>
    </row>
    <row r="690" spans="1:6" ht="24" x14ac:dyDescent="0.2">
      <c r="A690" s="6" t="s">
        <v>41</v>
      </c>
      <c r="B690" s="2">
        <v>1000</v>
      </c>
      <c r="C690" s="2" t="s">
        <v>49</v>
      </c>
      <c r="D690" s="2" t="s">
        <v>60</v>
      </c>
      <c r="E690" s="2" t="s">
        <v>38</v>
      </c>
      <c r="F690" s="3">
        <f>8406-3435</f>
        <v>4971</v>
      </c>
    </row>
    <row r="691" spans="1:6" x14ac:dyDescent="0.2">
      <c r="A691" s="6" t="s">
        <v>59</v>
      </c>
      <c r="B691" s="2">
        <v>1000</v>
      </c>
      <c r="C691" s="2" t="s">
        <v>49</v>
      </c>
      <c r="D691" s="2" t="s">
        <v>58</v>
      </c>
      <c r="E691" s="2"/>
      <c r="F691" s="3">
        <f>F692+F696+F699</f>
        <v>20776</v>
      </c>
    </row>
    <row r="692" spans="1:6" ht="36" x14ac:dyDescent="0.2">
      <c r="A692" s="23" t="s">
        <v>460</v>
      </c>
      <c r="B692" s="2">
        <v>1000</v>
      </c>
      <c r="C692" s="2" t="s">
        <v>49</v>
      </c>
      <c r="D692" s="2" t="s">
        <v>57</v>
      </c>
      <c r="E692" s="2"/>
      <c r="F692" s="3">
        <f>F693</f>
        <v>18820</v>
      </c>
    </row>
    <row r="693" spans="1:6" ht="64.5" customHeight="1" x14ac:dyDescent="0.2">
      <c r="A693" s="25" t="s">
        <v>449</v>
      </c>
      <c r="B693" s="2">
        <v>1000</v>
      </c>
      <c r="C693" s="2" t="s">
        <v>49</v>
      </c>
      <c r="D693" s="2" t="s">
        <v>56</v>
      </c>
      <c r="E693" s="2"/>
      <c r="F693" s="3">
        <f>F694+F695</f>
        <v>18820</v>
      </c>
    </row>
    <row r="694" spans="1:6" ht="24" x14ac:dyDescent="0.2">
      <c r="A694" s="6" t="s">
        <v>27</v>
      </c>
      <c r="B694" s="2">
        <v>1000</v>
      </c>
      <c r="C694" s="2" t="s">
        <v>49</v>
      </c>
      <c r="D694" s="2" t="s">
        <v>56</v>
      </c>
      <c r="E694" s="2" t="s">
        <v>23</v>
      </c>
      <c r="F694" s="3">
        <v>142</v>
      </c>
    </row>
    <row r="695" spans="1:6" x14ac:dyDescent="0.2">
      <c r="A695" s="6" t="s">
        <v>50</v>
      </c>
      <c r="B695" s="2">
        <v>1000</v>
      </c>
      <c r="C695" s="2" t="s">
        <v>49</v>
      </c>
      <c r="D695" s="2" t="s">
        <v>56</v>
      </c>
      <c r="E695" s="2" t="s">
        <v>47</v>
      </c>
      <c r="F695" s="3">
        <f>12837+5841</f>
        <v>18678</v>
      </c>
    </row>
    <row r="696" spans="1:6" ht="36" x14ac:dyDescent="0.2">
      <c r="A696" s="23" t="s">
        <v>461</v>
      </c>
      <c r="B696" s="2">
        <v>1000</v>
      </c>
      <c r="C696" s="2" t="s">
        <v>49</v>
      </c>
      <c r="D696" s="2" t="s">
        <v>55</v>
      </c>
      <c r="E696" s="2"/>
      <c r="F696" s="3">
        <f>F697</f>
        <v>1888</v>
      </c>
    </row>
    <row r="697" spans="1:6" ht="36" x14ac:dyDescent="0.2">
      <c r="A697" s="6" t="s">
        <v>54</v>
      </c>
      <c r="B697" s="2">
        <v>1000</v>
      </c>
      <c r="C697" s="2" t="s">
        <v>49</v>
      </c>
      <c r="D697" s="2" t="s">
        <v>53</v>
      </c>
      <c r="E697" s="2"/>
      <c r="F697" s="3">
        <f>F698</f>
        <v>1888</v>
      </c>
    </row>
    <row r="698" spans="1:6" x14ac:dyDescent="0.2">
      <c r="A698" s="6" t="s">
        <v>50</v>
      </c>
      <c r="B698" s="2">
        <v>1000</v>
      </c>
      <c r="C698" s="2" t="s">
        <v>49</v>
      </c>
      <c r="D698" s="2" t="s">
        <v>53</v>
      </c>
      <c r="E698" s="2" t="s">
        <v>47</v>
      </c>
      <c r="F698" s="3">
        <v>1888</v>
      </c>
    </row>
    <row r="699" spans="1:6" ht="53.25" customHeight="1" x14ac:dyDescent="0.2">
      <c r="A699" s="23" t="s">
        <v>462</v>
      </c>
      <c r="B699" s="2">
        <v>1000</v>
      </c>
      <c r="C699" s="2" t="s">
        <v>49</v>
      </c>
      <c r="D699" s="2" t="s">
        <v>52</v>
      </c>
      <c r="E699" s="2"/>
      <c r="F699" s="3">
        <f>F700</f>
        <v>68</v>
      </c>
    </row>
    <row r="700" spans="1:6" ht="64.5" customHeight="1" x14ac:dyDescent="0.2">
      <c r="A700" s="25" t="s">
        <v>51</v>
      </c>
      <c r="B700" s="2">
        <v>1000</v>
      </c>
      <c r="C700" s="2" t="s">
        <v>49</v>
      </c>
      <c r="D700" s="2" t="s">
        <v>48</v>
      </c>
      <c r="E700" s="2"/>
      <c r="F700" s="3">
        <f>F701+F702</f>
        <v>68</v>
      </c>
    </row>
    <row r="701" spans="1:6" ht="6" hidden="1" customHeight="1" x14ac:dyDescent="0.2">
      <c r="A701" s="6" t="s">
        <v>27</v>
      </c>
      <c r="B701" s="2">
        <v>1000</v>
      </c>
      <c r="C701" s="2" t="s">
        <v>49</v>
      </c>
      <c r="D701" s="2" t="s">
        <v>48</v>
      </c>
      <c r="E701" s="2" t="s">
        <v>23</v>
      </c>
      <c r="F701" s="3">
        <v>0</v>
      </c>
    </row>
    <row r="702" spans="1:6" ht="14.25" customHeight="1" x14ac:dyDescent="0.2">
      <c r="A702" s="6" t="s">
        <v>50</v>
      </c>
      <c r="B702" s="2">
        <v>1000</v>
      </c>
      <c r="C702" s="2" t="s">
        <v>49</v>
      </c>
      <c r="D702" s="2" t="s">
        <v>48</v>
      </c>
      <c r="E702" s="2" t="s">
        <v>47</v>
      </c>
      <c r="F702" s="3">
        <v>68</v>
      </c>
    </row>
    <row r="703" spans="1:6" x14ac:dyDescent="0.2">
      <c r="A703" s="20" t="s">
        <v>46</v>
      </c>
      <c r="B703" s="7">
        <v>1000</v>
      </c>
      <c r="C703" s="7" t="s">
        <v>40</v>
      </c>
      <c r="D703" s="7"/>
      <c r="E703" s="7"/>
      <c r="F703" s="5">
        <f>F704</f>
        <v>700</v>
      </c>
    </row>
    <row r="704" spans="1:6" x14ac:dyDescent="0.2">
      <c r="A704" s="20" t="s">
        <v>44</v>
      </c>
      <c r="B704" s="7">
        <v>1000</v>
      </c>
      <c r="C704" s="7" t="s">
        <v>40</v>
      </c>
      <c r="D704" s="7" t="s">
        <v>45</v>
      </c>
      <c r="E704" s="7"/>
      <c r="F704" s="5">
        <f>F705</f>
        <v>700</v>
      </c>
    </row>
    <row r="705" spans="1:6" ht="14.25" customHeight="1" x14ac:dyDescent="0.2">
      <c r="A705" s="6" t="s">
        <v>44</v>
      </c>
      <c r="B705" s="2">
        <v>1000</v>
      </c>
      <c r="C705" s="2" t="s">
        <v>40</v>
      </c>
      <c r="D705" s="2" t="s">
        <v>43</v>
      </c>
      <c r="E705" s="2"/>
      <c r="F705" s="3">
        <f>F706</f>
        <v>700</v>
      </c>
    </row>
    <row r="706" spans="1:6" ht="23.25" customHeight="1" x14ac:dyDescent="0.2">
      <c r="A706" s="6" t="s">
        <v>42</v>
      </c>
      <c r="B706" s="2">
        <v>1000</v>
      </c>
      <c r="C706" s="2" t="s">
        <v>40</v>
      </c>
      <c r="D706" s="2" t="s">
        <v>39</v>
      </c>
      <c r="E706" s="2"/>
      <c r="F706" s="3">
        <f>F707</f>
        <v>700</v>
      </c>
    </row>
    <row r="707" spans="1:6" ht="25.5" customHeight="1" x14ac:dyDescent="0.2">
      <c r="A707" s="6" t="s">
        <v>41</v>
      </c>
      <c r="B707" s="2">
        <v>1000</v>
      </c>
      <c r="C707" s="2" t="s">
        <v>40</v>
      </c>
      <c r="D707" s="2" t="s">
        <v>39</v>
      </c>
      <c r="E707" s="2" t="s">
        <v>38</v>
      </c>
      <c r="F707" s="3">
        <v>700</v>
      </c>
    </row>
    <row r="708" spans="1:6" ht="14.25" customHeight="1" x14ac:dyDescent="0.2">
      <c r="A708" s="20" t="s">
        <v>37</v>
      </c>
      <c r="B708" s="7" t="s">
        <v>26</v>
      </c>
      <c r="C708" s="7"/>
      <c r="D708" s="7"/>
      <c r="E708" s="7"/>
      <c r="F708" s="5">
        <f>F709+F721</f>
        <v>3993</v>
      </c>
    </row>
    <row r="709" spans="1:6" ht="12.75" customHeight="1" x14ac:dyDescent="0.2">
      <c r="A709" s="20" t="s">
        <v>36</v>
      </c>
      <c r="B709" s="7" t="s">
        <v>26</v>
      </c>
      <c r="C709" s="7" t="s">
        <v>25</v>
      </c>
      <c r="D709" s="7"/>
      <c r="E709" s="7"/>
      <c r="F709" s="5">
        <f>F710+F717</f>
        <v>1910</v>
      </c>
    </row>
    <row r="710" spans="1:6" ht="31.5" customHeight="1" x14ac:dyDescent="0.2">
      <c r="A710" s="20" t="s">
        <v>35</v>
      </c>
      <c r="B710" s="7" t="s">
        <v>26</v>
      </c>
      <c r="C710" s="7" t="s">
        <v>25</v>
      </c>
      <c r="D710" s="7" t="s">
        <v>34</v>
      </c>
      <c r="E710" s="7"/>
      <c r="F710" s="5">
        <f>F711+F714</f>
        <v>1760</v>
      </c>
    </row>
    <row r="711" spans="1:6" ht="25.5" customHeight="1" x14ac:dyDescent="0.2">
      <c r="A711" s="23" t="s">
        <v>463</v>
      </c>
      <c r="B711" s="2" t="s">
        <v>26</v>
      </c>
      <c r="C711" s="2" t="s">
        <v>25</v>
      </c>
      <c r="D711" s="2" t="s">
        <v>33</v>
      </c>
      <c r="E711" s="2"/>
      <c r="F711" s="3">
        <f>F712</f>
        <v>1660</v>
      </c>
    </row>
    <row r="712" spans="1:6" ht="51.75" customHeight="1" x14ac:dyDescent="0.2">
      <c r="A712" s="6" t="s">
        <v>32</v>
      </c>
      <c r="B712" s="2" t="s">
        <v>26</v>
      </c>
      <c r="C712" s="2" t="s">
        <v>25</v>
      </c>
      <c r="D712" s="2" t="s">
        <v>31</v>
      </c>
      <c r="E712" s="2"/>
      <c r="F712" s="3">
        <f>F713</f>
        <v>1660</v>
      </c>
    </row>
    <row r="713" spans="1:6" ht="26.25" customHeight="1" x14ac:dyDescent="0.2">
      <c r="A713" s="6" t="s">
        <v>27</v>
      </c>
      <c r="B713" s="2" t="s">
        <v>26</v>
      </c>
      <c r="C713" s="2" t="s">
        <v>25</v>
      </c>
      <c r="D713" s="2" t="s">
        <v>31</v>
      </c>
      <c r="E713" s="2" t="s">
        <v>23</v>
      </c>
      <c r="F713" s="3">
        <f>1060+600</f>
        <v>1660</v>
      </c>
    </row>
    <row r="714" spans="1:6" ht="41.25" customHeight="1" x14ac:dyDescent="0.2">
      <c r="A714" s="23" t="s">
        <v>30</v>
      </c>
      <c r="B714" s="2" t="s">
        <v>26</v>
      </c>
      <c r="C714" s="2" t="s">
        <v>25</v>
      </c>
      <c r="D714" s="2" t="s">
        <v>28</v>
      </c>
      <c r="E714" s="2"/>
      <c r="F714" s="3">
        <f>F715</f>
        <v>100</v>
      </c>
    </row>
    <row r="715" spans="1:6" ht="30" customHeight="1" x14ac:dyDescent="0.2">
      <c r="A715" s="6" t="s">
        <v>29</v>
      </c>
      <c r="B715" s="2" t="s">
        <v>26</v>
      </c>
      <c r="C715" s="2" t="s">
        <v>25</v>
      </c>
      <c r="D715" s="2" t="s">
        <v>24</v>
      </c>
      <c r="E715" s="2"/>
      <c r="F715" s="3">
        <f>F716</f>
        <v>100</v>
      </c>
    </row>
    <row r="716" spans="1:6" ht="24.75" customHeight="1" x14ac:dyDescent="0.2">
      <c r="A716" s="6" t="s">
        <v>27</v>
      </c>
      <c r="B716" s="2" t="s">
        <v>26</v>
      </c>
      <c r="C716" s="2" t="s">
        <v>25</v>
      </c>
      <c r="D716" s="2" t="s">
        <v>24</v>
      </c>
      <c r="E716" s="2" t="s">
        <v>23</v>
      </c>
      <c r="F716" s="3">
        <v>100</v>
      </c>
    </row>
    <row r="717" spans="1:6" ht="24.75" customHeight="1" x14ac:dyDescent="0.2">
      <c r="A717" s="24" t="s">
        <v>11</v>
      </c>
      <c r="B717" s="7" t="s">
        <v>26</v>
      </c>
      <c r="C717" s="7" t="s">
        <v>25</v>
      </c>
      <c r="D717" s="7" t="s">
        <v>10</v>
      </c>
      <c r="E717" s="2"/>
      <c r="F717" s="5">
        <f>F718</f>
        <v>150</v>
      </c>
    </row>
    <row r="718" spans="1:6" ht="24.75" customHeight="1" x14ac:dyDescent="0.2">
      <c r="A718" s="1" t="s">
        <v>570</v>
      </c>
      <c r="B718" s="2" t="s">
        <v>26</v>
      </c>
      <c r="C718" s="2" t="s">
        <v>25</v>
      </c>
      <c r="D718" s="2" t="s">
        <v>9</v>
      </c>
      <c r="E718" s="2"/>
      <c r="F718" s="3">
        <f>F719</f>
        <v>150</v>
      </c>
    </row>
    <row r="719" spans="1:6" ht="24.75" customHeight="1" x14ac:dyDescent="0.2">
      <c r="A719" s="42" t="s">
        <v>571</v>
      </c>
      <c r="B719" s="2" t="s">
        <v>26</v>
      </c>
      <c r="C719" s="2" t="s">
        <v>25</v>
      </c>
      <c r="D719" s="2" t="s">
        <v>572</v>
      </c>
      <c r="E719" s="2"/>
      <c r="F719" s="3">
        <f>F720</f>
        <v>150</v>
      </c>
    </row>
    <row r="720" spans="1:6" ht="24.75" customHeight="1" x14ac:dyDescent="0.2">
      <c r="A720" s="1" t="s">
        <v>552</v>
      </c>
      <c r="B720" s="2" t="s">
        <v>26</v>
      </c>
      <c r="C720" s="2" t="s">
        <v>25</v>
      </c>
      <c r="D720" s="2" t="s">
        <v>572</v>
      </c>
      <c r="E720" s="2" t="s">
        <v>1</v>
      </c>
      <c r="F720" s="3">
        <v>150</v>
      </c>
    </row>
    <row r="721" spans="1:6" ht="24.75" customHeight="1" x14ac:dyDescent="0.2">
      <c r="A721" s="20" t="s">
        <v>380</v>
      </c>
      <c r="B721" s="7" t="s">
        <v>26</v>
      </c>
      <c r="C721" s="7" t="s">
        <v>382</v>
      </c>
      <c r="D721" s="7"/>
      <c r="E721" s="7"/>
      <c r="F721" s="5">
        <f>F722</f>
        <v>2083</v>
      </c>
    </row>
    <row r="722" spans="1:6" ht="24.75" customHeight="1" x14ac:dyDescent="0.2">
      <c r="A722" s="20" t="s">
        <v>35</v>
      </c>
      <c r="B722" s="7" t="s">
        <v>26</v>
      </c>
      <c r="C722" s="7" t="s">
        <v>382</v>
      </c>
      <c r="D722" s="7" t="s">
        <v>34</v>
      </c>
      <c r="E722" s="7"/>
      <c r="F722" s="5">
        <f>F726+F723</f>
        <v>2083</v>
      </c>
    </row>
    <row r="723" spans="1:6" ht="37.5" customHeight="1" x14ac:dyDescent="0.2">
      <c r="A723" s="6" t="s">
        <v>597</v>
      </c>
      <c r="B723" s="2" t="s">
        <v>26</v>
      </c>
      <c r="C723" s="2" t="s">
        <v>382</v>
      </c>
      <c r="D723" s="2" t="s">
        <v>599</v>
      </c>
      <c r="E723" s="2"/>
      <c r="F723" s="3">
        <f>F724</f>
        <v>2083</v>
      </c>
    </row>
    <row r="724" spans="1:6" ht="36.75" customHeight="1" x14ac:dyDescent="0.2">
      <c r="A724" s="6" t="s">
        <v>598</v>
      </c>
      <c r="B724" s="2" t="s">
        <v>26</v>
      </c>
      <c r="C724" s="2" t="s">
        <v>382</v>
      </c>
      <c r="D724" s="2" t="s">
        <v>600</v>
      </c>
      <c r="E724" s="2"/>
      <c r="F724" s="3">
        <f>F725</f>
        <v>2083</v>
      </c>
    </row>
    <row r="725" spans="1:6" ht="24.75" customHeight="1" x14ac:dyDescent="0.2">
      <c r="A725" s="6" t="s">
        <v>27</v>
      </c>
      <c r="B725" s="2" t="s">
        <v>26</v>
      </c>
      <c r="C725" s="2" t="s">
        <v>382</v>
      </c>
      <c r="D725" s="2" t="s">
        <v>600</v>
      </c>
      <c r="E725" s="2" t="s">
        <v>23</v>
      </c>
      <c r="F725" s="3">
        <f>83+2000</f>
        <v>2083</v>
      </c>
    </row>
    <row r="726" spans="1:6" ht="24.75" hidden="1" customHeight="1" x14ac:dyDescent="0.2">
      <c r="A726" s="6" t="s">
        <v>470</v>
      </c>
      <c r="B726" s="2" t="s">
        <v>26</v>
      </c>
      <c r="C726" s="2" t="s">
        <v>382</v>
      </c>
      <c r="D726" s="2" t="s">
        <v>383</v>
      </c>
      <c r="E726" s="2"/>
      <c r="F726" s="3">
        <f>F727</f>
        <v>0</v>
      </c>
    </row>
    <row r="727" spans="1:6" ht="24.75" hidden="1" customHeight="1" x14ac:dyDescent="0.2">
      <c r="A727" s="6" t="s">
        <v>471</v>
      </c>
      <c r="B727" s="2" t="s">
        <v>26</v>
      </c>
      <c r="C727" s="2" t="s">
        <v>382</v>
      </c>
      <c r="D727" s="2" t="s">
        <v>384</v>
      </c>
      <c r="E727" s="2"/>
      <c r="F727" s="3">
        <f>F728</f>
        <v>0</v>
      </c>
    </row>
    <row r="728" spans="1:6" ht="24.75" hidden="1" customHeight="1" x14ac:dyDescent="0.2">
      <c r="A728" s="6" t="s">
        <v>381</v>
      </c>
      <c r="B728" s="2" t="s">
        <v>26</v>
      </c>
      <c r="C728" s="2" t="s">
        <v>382</v>
      </c>
      <c r="D728" s="2" t="s">
        <v>385</v>
      </c>
      <c r="E728" s="2"/>
      <c r="F728" s="3">
        <f>F729</f>
        <v>0</v>
      </c>
    </row>
    <row r="729" spans="1:6" ht="24.75" hidden="1" customHeight="1" x14ac:dyDescent="0.2">
      <c r="A729" s="6" t="s">
        <v>27</v>
      </c>
      <c r="B729" s="2" t="s">
        <v>26</v>
      </c>
      <c r="C729" s="2" t="s">
        <v>382</v>
      </c>
      <c r="D729" s="2" t="s">
        <v>385</v>
      </c>
      <c r="E729" s="2" t="s">
        <v>23</v>
      </c>
      <c r="F729" s="3"/>
    </row>
    <row r="730" spans="1:6" ht="24" x14ac:dyDescent="0.2">
      <c r="A730" s="20" t="s">
        <v>22</v>
      </c>
      <c r="B730" s="7" t="s">
        <v>17</v>
      </c>
      <c r="C730" s="7"/>
      <c r="D730" s="7"/>
      <c r="E730" s="7"/>
      <c r="F730" s="5">
        <f>F731</f>
        <v>179</v>
      </c>
    </row>
    <row r="731" spans="1:6" ht="24" x14ac:dyDescent="0.2">
      <c r="A731" s="20" t="s">
        <v>21</v>
      </c>
      <c r="B731" s="7" t="s">
        <v>17</v>
      </c>
      <c r="C731" s="7" t="s">
        <v>16</v>
      </c>
      <c r="D731" s="7"/>
      <c r="E731" s="7"/>
      <c r="F731" s="5">
        <f>F732</f>
        <v>179</v>
      </c>
    </row>
    <row r="732" spans="1:6" ht="42" customHeight="1" x14ac:dyDescent="0.2">
      <c r="A732" s="20" t="s">
        <v>11</v>
      </c>
      <c r="B732" s="7" t="s">
        <v>17</v>
      </c>
      <c r="C732" s="7" t="s">
        <v>16</v>
      </c>
      <c r="D732" s="7" t="s">
        <v>10</v>
      </c>
      <c r="E732" s="7"/>
      <c r="F732" s="5">
        <f>F733</f>
        <v>179</v>
      </c>
    </row>
    <row r="733" spans="1:6" ht="27.75" customHeight="1" x14ac:dyDescent="0.2">
      <c r="A733" s="23" t="s">
        <v>472</v>
      </c>
      <c r="B733" s="2" t="s">
        <v>17</v>
      </c>
      <c r="C733" s="2" t="s">
        <v>16</v>
      </c>
      <c r="D733" s="2" t="s">
        <v>20</v>
      </c>
      <c r="E733" s="2"/>
      <c r="F733" s="3">
        <f>F734</f>
        <v>179</v>
      </c>
    </row>
    <row r="734" spans="1:6" x14ac:dyDescent="0.2">
      <c r="A734" s="6" t="s">
        <v>19</v>
      </c>
      <c r="B734" s="2" t="s">
        <v>17</v>
      </c>
      <c r="C734" s="2" t="s">
        <v>16</v>
      </c>
      <c r="D734" s="2" t="s">
        <v>15</v>
      </c>
      <c r="E734" s="2"/>
      <c r="F734" s="3">
        <f>F735</f>
        <v>179</v>
      </c>
    </row>
    <row r="735" spans="1:6" ht="16.5" customHeight="1" x14ac:dyDescent="0.2">
      <c r="A735" s="6" t="s">
        <v>18</v>
      </c>
      <c r="B735" s="2" t="s">
        <v>17</v>
      </c>
      <c r="C735" s="2" t="s">
        <v>16</v>
      </c>
      <c r="D735" s="2" t="s">
        <v>15</v>
      </c>
      <c r="E735" s="2" t="s">
        <v>14</v>
      </c>
      <c r="F735" s="3">
        <v>179</v>
      </c>
    </row>
    <row r="736" spans="1:6" ht="39" customHeight="1" x14ac:dyDescent="0.2">
      <c r="A736" s="20" t="s">
        <v>13</v>
      </c>
      <c r="B736" s="7" t="s">
        <v>4</v>
      </c>
      <c r="C736" s="7"/>
      <c r="D736" s="7"/>
      <c r="E736" s="7"/>
      <c r="F736" s="5">
        <f>F737</f>
        <v>68672</v>
      </c>
    </row>
    <row r="737" spans="1:243" ht="39.75" customHeight="1" x14ac:dyDescent="0.2">
      <c r="A737" s="20" t="s">
        <v>12</v>
      </c>
      <c r="B737" s="7" t="s">
        <v>4</v>
      </c>
      <c r="C737" s="7" t="s">
        <v>3</v>
      </c>
      <c r="D737" s="7"/>
      <c r="E737" s="7"/>
      <c r="F737" s="5">
        <f>F738</f>
        <v>68672</v>
      </c>
    </row>
    <row r="738" spans="1:243" ht="39" customHeight="1" x14ac:dyDescent="0.2">
      <c r="A738" s="20" t="s">
        <v>11</v>
      </c>
      <c r="B738" s="7" t="s">
        <v>4</v>
      </c>
      <c r="C738" s="7" t="s">
        <v>3</v>
      </c>
      <c r="D738" s="7" t="s">
        <v>10</v>
      </c>
      <c r="E738" s="7"/>
      <c r="F738" s="5">
        <f>F739</f>
        <v>68672</v>
      </c>
    </row>
    <row r="739" spans="1:243" ht="27" customHeight="1" x14ac:dyDescent="0.2">
      <c r="A739" s="23" t="s">
        <v>473</v>
      </c>
      <c r="B739" s="2" t="s">
        <v>4</v>
      </c>
      <c r="C739" s="2" t="s">
        <v>3</v>
      </c>
      <c r="D739" s="2" t="s">
        <v>9</v>
      </c>
      <c r="E739" s="2"/>
      <c r="F739" s="3">
        <f>F740+F742</f>
        <v>68672</v>
      </c>
    </row>
    <row r="740" spans="1:243" ht="26.25" customHeight="1" x14ac:dyDescent="0.2">
      <c r="A740" s="6" t="s">
        <v>8</v>
      </c>
      <c r="B740" s="2" t="s">
        <v>4</v>
      </c>
      <c r="C740" s="2" t="s">
        <v>3</v>
      </c>
      <c r="D740" s="2" t="s">
        <v>7</v>
      </c>
      <c r="E740" s="2"/>
      <c r="F740" s="3">
        <f>F741</f>
        <v>63834</v>
      </c>
    </row>
    <row r="741" spans="1:243" x14ac:dyDescent="0.2">
      <c r="A741" s="6" t="s">
        <v>5</v>
      </c>
      <c r="B741" s="2" t="s">
        <v>4</v>
      </c>
      <c r="C741" s="2" t="s">
        <v>3</v>
      </c>
      <c r="D741" s="2" t="s">
        <v>7</v>
      </c>
      <c r="E741" s="2" t="s">
        <v>1</v>
      </c>
      <c r="F741" s="3">
        <v>63834</v>
      </c>
    </row>
    <row r="742" spans="1:243" ht="48.75" customHeight="1" x14ac:dyDescent="0.2">
      <c r="A742" s="6" t="s">
        <v>6</v>
      </c>
      <c r="B742" s="2" t="s">
        <v>4</v>
      </c>
      <c r="C742" s="2" t="s">
        <v>3</v>
      </c>
      <c r="D742" s="2" t="s">
        <v>2</v>
      </c>
      <c r="E742" s="2"/>
      <c r="F742" s="3">
        <f>F743</f>
        <v>4838</v>
      </c>
    </row>
    <row r="743" spans="1:243" x14ac:dyDescent="0.2">
      <c r="A743" s="6" t="s">
        <v>5</v>
      </c>
      <c r="B743" s="2" t="s">
        <v>4</v>
      </c>
      <c r="C743" s="2" t="s">
        <v>3</v>
      </c>
      <c r="D743" s="2" t="s">
        <v>2</v>
      </c>
      <c r="E743" s="2" t="s">
        <v>1</v>
      </c>
      <c r="F743" s="3">
        <v>4838</v>
      </c>
    </row>
    <row r="744" spans="1:243" s="33" customFormat="1" ht="12.75" x14ac:dyDescent="0.2">
      <c r="A744" s="20" t="s">
        <v>0</v>
      </c>
      <c r="B744" s="7"/>
      <c r="C744" s="7"/>
      <c r="D744" s="7"/>
      <c r="E744" s="7"/>
      <c r="F744" s="32">
        <f>F9+F138+F144+F176+F297+F409+F604+F655+F708+F730+F736</f>
        <v>1253995</v>
      </c>
    </row>
    <row r="745" spans="1:243" x14ac:dyDescent="0.2">
      <c r="A745" s="34"/>
      <c r="B745" s="26"/>
      <c r="C745" s="26"/>
      <c r="D745" s="26"/>
      <c r="E745" s="35"/>
      <c r="F745" s="36"/>
    </row>
    <row r="746" spans="1:243" hidden="1" x14ac:dyDescent="0.2">
      <c r="A746" s="34"/>
      <c r="B746" s="26"/>
      <c r="C746" s="26"/>
      <c r="D746" s="26"/>
      <c r="E746" s="35"/>
      <c r="F746" s="4">
        <v>991202</v>
      </c>
    </row>
    <row r="747" spans="1:243" ht="24" hidden="1" x14ac:dyDescent="0.2">
      <c r="A747" s="34"/>
      <c r="B747" s="26"/>
      <c r="C747" s="26"/>
      <c r="D747" s="26"/>
      <c r="E747" s="35" t="s">
        <v>339</v>
      </c>
      <c r="F747" s="36">
        <f>F60+F85+F110+F130+F165+F182+F218+F286+F320+F411+F442+F520+F547+F553+F558+F588+F610+F662+F666+F671+F686+F710+F732+F738+F105</f>
        <v>933916</v>
      </c>
    </row>
    <row r="748" spans="1:243" hidden="1" x14ac:dyDescent="0.2">
      <c r="A748" s="34"/>
      <c r="B748" s="26"/>
      <c r="C748" s="26"/>
      <c r="D748" s="26"/>
      <c r="E748" s="35"/>
    </row>
    <row r="749" spans="1:243" s="38" customFormat="1" ht="12.75" hidden="1" x14ac:dyDescent="0.2">
      <c r="A749" s="34"/>
      <c r="B749" s="26"/>
      <c r="C749" s="26"/>
      <c r="D749" s="37"/>
      <c r="E749" s="35"/>
      <c r="F749" s="36">
        <f>'[1]Ведомств. '!$G$572</f>
        <v>152</v>
      </c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  <c r="AZ749" s="4"/>
      <c r="BA749" s="4"/>
      <c r="BB749" s="4"/>
      <c r="BC749" s="4"/>
      <c r="BD749" s="4"/>
      <c r="BE749" s="4"/>
      <c r="BF749" s="4"/>
      <c r="BG749" s="4"/>
      <c r="BH749" s="4"/>
      <c r="BI749" s="4"/>
      <c r="BJ749" s="4"/>
      <c r="BK749" s="4"/>
      <c r="BL749" s="4"/>
      <c r="BM749" s="4"/>
      <c r="BN749" s="4"/>
      <c r="BO749" s="4"/>
      <c r="BP749" s="4"/>
      <c r="BQ749" s="4"/>
      <c r="BR749" s="4"/>
      <c r="BS749" s="4"/>
      <c r="BT749" s="4"/>
      <c r="BU749" s="4"/>
      <c r="BV749" s="4"/>
      <c r="BW749" s="4"/>
      <c r="BX749" s="4"/>
      <c r="BY749" s="4"/>
      <c r="BZ749" s="4"/>
      <c r="CA749" s="4"/>
      <c r="CB749" s="4"/>
      <c r="CC749" s="4"/>
      <c r="CD749" s="4"/>
      <c r="CE749" s="4"/>
      <c r="CF749" s="4"/>
      <c r="CG749" s="4"/>
      <c r="CH749" s="4"/>
      <c r="CI749" s="4"/>
      <c r="CJ749" s="4"/>
      <c r="CK749" s="4"/>
      <c r="CL749" s="4"/>
      <c r="CM749" s="4"/>
      <c r="CN749" s="4"/>
      <c r="CO749" s="4"/>
      <c r="CP749" s="4"/>
      <c r="CQ749" s="4"/>
      <c r="CR749" s="4"/>
      <c r="CS749" s="4"/>
      <c r="CT749" s="4"/>
      <c r="CU749" s="4"/>
      <c r="CV749" s="4"/>
      <c r="CW749" s="4"/>
      <c r="CX749" s="4"/>
      <c r="CY749" s="4"/>
      <c r="CZ749" s="4"/>
      <c r="DA749" s="4"/>
      <c r="DB749" s="4"/>
      <c r="DC749" s="4"/>
      <c r="DD749" s="4"/>
      <c r="DE749" s="4"/>
      <c r="DF749" s="4"/>
      <c r="DG749" s="4"/>
      <c r="DH749" s="4"/>
      <c r="DI749" s="4"/>
      <c r="DJ749" s="4"/>
      <c r="DK749" s="4"/>
      <c r="DL749" s="4"/>
      <c r="DM749" s="4"/>
      <c r="DN749" s="4"/>
      <c r="DO749" s="4"/>
      <c r="DP749" s="4"/>
      <c r="DQ749" s="4"/>
      <c r="DR749" s="4"/>
      <c r="DS749" s="4"/>
      <c r="DT749" s="4"/>
      <c r="DU749" s="4"/>
      <c r="DV749" s="4"/>
      <c r="DW749" s="4"/>
      <c r="DX749" s="4"/>
      <c r="DY749" s="4"/>
      <c r="DZ749" s="4"/>
      <c r="EA749" s="4"/>
      <c r="EB749" s="4"/>
      <c r="EC749" s="4"/>
      <c r="ED749" s="4"/>
      <c r="EE749" s="4"/>
      <c r="EF749" s="4"/>
      <c r="EG749" s="4"/>
      <c r="EH749" s="4"/>
      <c r="EI749" s="4"/>
      <c r="EJ749" s="4"/>
      <c r="EK749" s="4"/>
      <c r="EL749" s="4"/>
      <c r="EM749" s="4"/>
      <c r="EN749" s="4"/>
      <c r="EO749" s="4"/>
      <c r="EP749" s="4"/>
      <c r="EQ749" s="4"/>
      <c r="ER749" s="4"/>
      <c r="ES749" s="4"/>
      <c r="ET749" s="4"/>
      <c r="EU749" s="4"/>
      <c r="EV749" s="4"/>
      <c r="EW749" s="4"/>
      <c r="EX749" s="4"/>
      <c r="EY749" s="4"/>
      <c r="EZ749" s="4"/>
      <c r="FA749" s="4"/>
      <c r="FB749" s="4"/>
      <c r="FC749" s="4"/>
      <c r="FD749" s="4"/>
      <c r="FE749" s="4"/>
      <c r="FF749" s="4"/>
      <c r="FG749" s="4"/>
      <c r="FH749" s="4"/>
      <c r="FI749" s="4"/>
      <c r="FJ749" s="4"/>
      <c r="FK749" s="4"/>
      <c r="FL749" s="4"/>
      <c r="FM749" s="4"/>
      <c r="FN749" s="4"/>
      <c r="FO749" s="4"/>
      <c r="FP749" s="4"/>
      <c r="FQ749" s="4"/>
      <c r="FR749" s="4"/>
      <c r="FS749" s="4"/>
      <c r="FT749" s="4"/>
      <c r="FU749" s="4"/>
      <c r="FV749" s="4"/>
      <c r="FW749" s="4"/>
      <c r="FX749" s="4"/>
      <c r="FY749" s="4"/>
      <c r="FZ749" s="4"/>
      <c r="GA749" s="4"/>
      <c r="GB749" s="4"/>
      <c r="GC749" s="4"/>
      <c r="GD749" s="4"/>
      <c r="GE749" s="4"/>
      <c r="GF749" s="4"/>
      <c r="GG749" s="4"/>
      <c r="GH749" s="4"/>
      <c r="GI749" s="4"/>
      <c r="GJ749" s="4"/>
      <c r="GK749" s="4"/>
      <c r="GL749" s="4"/>
      <c r="GM749" s="4"/>
      <c r="GN749" s="4"/>
      <c r="GO749" s="4"/>
      <c r="GP749" s="4"/>
      <c r="GQ749" s="4"/>
      <c r="GR749" s="4"/>
      <c r="GS749" s="4"/>
      <c r="GT749" s="4"/>
      <c r="GU749" s="4"/>
      <c r="GV749" s="4"/>
      <c r="GW749" s="4"/>
      <c r="GX749" s="4"/>
      <c r="GY749" s="4"/>
      <c r="GZ749" s="4"/>
      <c r="HA749" s="4"/>
      <c r="HB749" s="4"/>
      <c r="HC749" s="4"/>
      <c r="HD749" s="4"/>
      <c r="HE749" s="4"/>
      <c r="HF749" s="4"/>
      <c r="HG749" s="4"/>
      <c r="HH749" s="4"/>
      <c r="HI749" s="4"/>
      <c r="HJ749" s="4"/>
      <c r="HK749" s="4"/>
      <c r="HL749" s="4"/>
      <c r="HM749" s="4"/>
      <c r="HN749" s="4"/>
      <c r="HO749" s="4"/>
      <c r="HP749" s="4"/>
      <c r="HQ749" s="4"/>
      <c r="HR749" s="4"/>
      <c r="HS749" s="4"/>
      <c r="HT749" s="4"/>
      <c r="HU749" s="4"/>
      <c r="HV749" s="4"/>
      <c r="HW749" s="4"/>
      <c r="HX749" s="4"/>
      <c r="HY749" s="4"/>
      <c r="HZ749" s="4"/>
      <c r="IA749" s="4"/>
      <c r="IB749" s="4"/>
      <c r="IC749" s="4"/>
      <c r="ID749" s="4"/>
      <c r="IE749" s="4"/>
      <c r="IF749" s="4"/>
      <c r="IG749" s="4"/>
      <c r="IH749" s="4"/>
      <c r="II749" s="4"/>
    </row>
    <row r="750" spans="1:243" s="38" customFormat="1" ht="12.75" hidden="1" x14ac:dyDescent="0.2">
      <c r="A750" s="34"/>
      <c r="B750" s="26"/>
      <c r="C750" s="26"/>
      <c r="D750" s="26"/>
      <c r="E750" s="35"/>
      <c r="F750" s="36">
        <f>F744-F749</f>
        <v>1253843</v>
      </c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  <c r="AZ750" s="4"/>
      <c r="BA750" s="4"/>
      <c r="BB750" s="4"/>
      <c r="BC750" s="4"/>
      <c r="BD750" s="4"/>
      <c r="BE750" s="4"/>
      <c r="BF750" s="4"/>
      <c r="BG750" s="4"/>
      <c r="BH750" s="4"/>
      <c r="BI750" s="4"/>
      <c r="BJ750" s="4"/>
      <c r="BK750" s="4"/>
      <c r="BL750" s="4"/>
      <c r="BM750" s="4"/>
      <c r="BN750" s="4"/>
      <c r="BO750" s="4"/>
      <c r="BP750" s="4"/>
      <c r="BQ750" s="4"/>
      <c r="BR750" s="4"/>
      <c r="BS750" s="4"/>
      <c r="BT750" s="4"/>
      <c r="BU750" s="4"/>
      <c r="BV750" s="4"/>
      <c r="BW750" s="4"/>
      <c r="BX750" s="4"/>
      <c r="BY750" s="4"/>
      <c r="BZ750" s="4"/>
      <c r="CA750" s="4"/>
      <c r="CB750" s="4"/>
      <c r="CC750" s="4"/>
      <c r="CD750" s="4"/>
      <c r="CE750" s="4"/>
      <c r="CF750" s="4"/>
      <c r="CG750" s="4"/>
      <c r="CH750" s="4"/>
      <c r="CI750" s="4"/>
      <c r="CJ750" s="4"/>
      <c r="CK750" s="4"/>
      <c r="CL750" s="4"/>
      <c r="CM750" s="4"/>
      <c r="CN750" s="4"/>
      <c r="CO750" s="4"/>
      <c r="CP750" s="4"/>
      <c r="CQ750" s="4"/>
      <c r="CR750" s="4"/>
      <c r="CS750" s="4"/>
      <c r="CT750" s="4"/>
      <c r="CU750" s="4"/>
      <c r="CV750" s="4"/>
      <c r="CW750" s="4"/>
      <c r="CX750" s="4"/>
      <c r="CY750" s="4"/>
      <c r="CZ750" s="4"/>
      <c r="DA750" s="4"/>
      <c r="DB750" s="4"/>
      <c r="DC750" s="4"/>
      <c r="DD750" s="4"/>
      <c r="DE750" s="4"/>
      <c r="DF750" s="4"/>
      <c r="DG750" s="4"/>
      <c r="DH750" s="4"/>
      <c r="DI750" s="4"/>
      <c r="DJ750" s="4"/>
      <c r="DK750" s="4"/>
      <c r="DL750" s="4"/>
      <c r="DM750" s="4"/>
      <c r="DN750" s="4"/>
      <c r="DO750" s="4"/>
      <c r="DP750" s="4"/>
      <c r="DQ750" s="4"/>
      <c r="DR750" s="4"/>
      <c r="DS750" s="4"/>
      <c r="DT750" s="4"/>
      <c r="DU750" s="4"/>
      <c r="DV750" s="4"/>
      <c r="DW750" s="4"/>
      <c r="DX750" s="4"/>
      <c r="DY750" s="4"/>
      <c r="DZ750" s="4"/>
      <c r="EA750" s="4"/>
      <c r="EB750" s="4"/>
      <c r="EC750" s="4"/>
      <c r="ED750" s="4"/>
      <c r="EE750" s="4"/>
      <c r="EF750" s="4"/>
      <c r="EG750" s="4"/>
      <c r="EH750" s="4"/>
      <c r="EI750" s="4"/>
      <c r="EJ750" s="4"/>
      <c r="EK750" s="4"/>
      <c r="EL750" s="4"/>
      <c r="EM750" s="4"/>
      <c r="EN750" s="4"/>
      <c r="EO750" s="4"/>
      <c r="EP750" s="4"/>
      <c r="EQ750" s="4"/>
      <c r="ER750" s="4"/>
      <c r="ES750" s="4"/>
      <c r="ET750" s="4"/>
      <c r="EU750" s="4"/>
      <c r="EV750" s="4"/>
      <c r="EW750" s="4"/>
      <c r="EX750" s="4"/>
      <c r="EY750" s="4"/>
      <c r="EZ750" s="4"/>
      <c r="FA750" s="4"/>
      <c r="FB750" s="4"/>
      <c r="FC750" s="4"/>
      <c r="FD750" s="4"/>
      <c r="FE750" s="4"/>
      <c r="FF750" s="4"/>
      <c r="FG750" s="4"/>
      <c r="FH750" s="4"/>
      <c r="FI750" s="4"/>
      <c r="FJ750" s="4"/>
      <c r="FK750" s="4"/>
      <c r="FL750" s="4"/>
      <c r="FM750" s="4"/>
      <c r="FN750" s="4"/>
      <c r="FO750" s="4"/>
      <c r="FP750" s="4"/>
      <c r="FQ750" s="4"/>
      <c r="FR750" s="4"/>
      <c r="FS750" s="4"/>
      <c r="FT750" s="4"/>
      <c r="FU750" s="4"/>
      <c r="FV750" s="4"/>
      <c r="FW750" s="4"/>
      <c r="FX750" s="4"/>
      <c r="FY750" s="4"/>
      <c r="FZ750" s="4"/>
      <c r="GA750" s="4"/>
      <c r="GB750" s="4"/>
      <c r="GC750" s="4"/>
      <c r="GD750" s="4"/>
      <c r="GE750" s="4"/>
      <c r="GF750" s="4"/>
      <c r="GG750" s="4"/>
      <c r="GH750" s="4"/>
      <c r="GI750" s="4"/>
      <c r="GJ750" s="4"/>
      <c r="GK750" s="4"/>
      <c r="GL750" s="4"/>
      <c r="GM750" s="4"/>
      <c r="GN750" s="4"/>
      <c r="GO750" s="4"/>
      <c r="GP750" s="4"/>
      <c r="GQ750" s="4"/>
      <c r="GR750" s="4"/>
      <c r="GS750" s="4"/>
      <c r="GT750" s="4"/>
      <c r="GU750" s="4"/>
      <c r="GV750" s="4"/>
      <c r="GW750" s="4"/>
      <c r="GX750" s="4"/>
      <c r="GY750" s="4"/>
      <c r="GZ750" s="4"/>
      <c r="HA750" s="4"/>
      <c r="HB750" s="4"/>
      <c r="HC750" s="4"/>
      <c r="HD750" s="4"/>
      <c r="HE750" s="4"/>
      <c r="HF750" s="4"/>
      <c r="HG750" s="4"/>
      <c r="HH750" s="4"/>
      <c r="HI750" s="4"/>
      <c r="HJ750" s="4"/>
      <c r="HK750" s="4"/>
      <c r="HL750" s="4"/>
      <c r="HM750" s="4"/>
      <c r="HN750" s="4"/>
      <c r="HO750" s="4"/>
      <c r="HP750" s="4"/>
      <c r="HQ750" s="4"/>
      <c r="HR750" s="4"/>
      <c r="HS750" s="4"/>
      <c r="HT750" s="4"/>
      <c r="HU750" s="4"/>
      <c r="HV750" s="4"/>
      <c r="HW750" s="4"/>
      <c r="HX750" s="4"/>
      <c r="HY750" s="4"/>
      <c r="HZ750" s="4"/>
      <c r="IA750" s="4"/>
      <c r="IB750" s="4"/>
      <c r="IC750" s="4"/>
      <c r="ID750" s="4"/>
      <c r="IE750" s="4"/>
      <c r="IF750" s="4"/>
      <c r="IG750" s="4"/>
      <c r="IH750" s="4"/>
      <c r="II750" s="4"/>
    </row>
    <row r="751" spans="1:243" s="38" customFormat="1" ht="12.75" hidden="1" x14ac:dyDescent="0.2">
      <c r="A751" s="34"/>
      <c r="B751" s="26"/>
      <c r="C751" s="26"/>
      <c r="D751" s="26"/>
      <c r="E751" s="35" t="s">
        <v>390</v>
      </c>
      <c r="F751" s="4">
        <v>942239</v>
      </c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  <c r="AZ751" s="4"/>
      <c r="BA751" s="4"/>
      <c r="BB751" s="4"/>
      <c r="BC751" s="4"/>
      <c r="BD751" s="4"/>
      <c r="BE751" s="4"/>
      <c r="BF751" s="4"/>
      <c r="BG751" s="4"/>
      <c r="BH751" s="4"/>
      <c r="BI751" s="4"/>
      <c r="BJ751" s="4"/>
      <c r="BK751" s="4"/>
      <c r="BL751" s="4"/>
      <c r="BM751" s="4"/>
      <c r="BN751" s="4"/>
      <c r="BO751" s="4"/>
      <c r="BP751" s="4"/>
      <c r="BQ751" s="4"/>
      <c r="BR751" s="4"/>
      <c r="BS751" s="4"/>
      <c r="BT751" s="4"/>
      <c r="BU751" s="4"/>
      <c r="BV751" s="4"/>
      <c r="BW751" s="4"/>
      <c r="BX751" s="4"/>
      <c r="BY751" s="4"/>
      <c r="BZ751" s="4"/>
      <c r="CA751" s="4"/>
      <c r="CB751" s="4"/>
      <c r="CC751" s="4"/>
      <c r="CD751" s="4"/>
      <c r="CE751" s="4"/>
      <c r="CF751" s="4"/>
      <c r="CG751" s="4"/>
      <c r="CH751" s="4"/>
      <c r="CI751" s="4"/>
      <c r="CJ751" s="4"/>
      <c r="CK751" s="4"/>
      <c r="CL751" s="4"/>
      <c r="CM751" s="4"/>
      <c r="CN751" s="4"/>
      <c r="CO751" s="4"/>
      <c r="CP751" s="4"/>
      <c r="CQ751" s="4"/>
      <c r="CR751" s="4"/>
      <c r="CS751" s="4"/>
      <c r="CT751" s="4"/>
      <c r="CU751" s="4"/>
      <c r="CV751" s="4"/>
      <c r="CW751" s="4"/>
      <c r="CX751" s="4"/>
      <c r="CY751" s="4"/>
      <c r="CZ751" s="4"/>
      <c r="DA751" s="4"/>
      <c r="DB751" s="4"/>
      <c r="DC751" s="4"/>
      <c r="DD751" s="4"/>
      <c r="DE751" s="4"/>
      <c r="DF751" s="4"/>
      <c r="DG751" s="4"/>
      <c r="DH751" s="4"/>
      <c r="DI751" s="4"/>
      <c r="DJ751" s="4"/>
      <c r="DK751" s="4"/>
      <c r="DL751" s="4"/>
      <c r="DM751" s="4"/>
      <c r="DN751" s="4"/>
      <c r="DO751" s="4"/>
      <c r="DP751" s="4"/>
      <c r="DQ751" s="4"/>
      <c r="DR751" s="4"/>
      <c r="DS751" s="4"/>
      <c r="DT751" s="4"/>
      <c r="DU751" s="4"/>
      <c r="DV751" s="4"/>
      <c r="DW751" s="4"/>
      <c r="DX751" s="4"/>
      <c r="DY751" s="4"/>
      <c r="DZ751" s="4"/>
      <c r="EA751" s="4"/>
      <c r="EB751" s="4"/>
      <c r="EC751" s="4"/>
      <c r="ED751" s="4"/>
      <c r="EE751" s="4"/>
      <c r="EF751" s="4"/>
      <c r="EG751" s="4"/>
      <c r="EH751" s="4"/>
      <c r="EI751" s="4"/>
      <c r="EJ751" s="4"/>
      <c r="EK751" s="4"/>
      <c r="EL751" s="4"/>
      <c r="EM751" s="4"/>
      <c r="EN751" s="4"/>
      <c r="EO751" s="4"/>
      <c r="EP751" s="4"/>
      <c r="EQ751" s="4"/>
      <c r="ER751" s="4"/>
      <c r="ES751" s="4"/>
      <c r="ET751" s="4"/>
      <c r="EU751" s="4"/>
      <c r="EV751" s="4"/>
      <c r="EW751" s="4"/>
      <c r="EX751" s="4"/>
      <c r="EY751" s="4"/>
      <c r="EZ751" s="4"/>
      <c r="FA751" s="4"/>
      <c r="FB751" s="4"/>
      <c r="FC751" s="4"/>
      <c r="FD751" s="4"/>
      <c r="FE751" s="4"/>
      <c r="FF751" s="4"/>
      <c r="FG751" s="4"/>
      <c r="FH751" s="4"/>
      <c r="FI751" s="4"/>
      <c r="FJ751" s="4"/>
      <c r="FK751" s="4"/>
      <c r="FL751" s="4"/>
      <c r="FM751" s="4"/>
      <c r="FN751" s="4"/>
      <c r="FO751" s="4"/>
      <c r="FP751" s="4"/>
      <c r="FQ751" s="4"/>
      <c r="FR751" s="4"/>
      <c r="FS751" s="4"/>
      <c r="FT751" s="4"/>
      <c r="FU751" s="4"/>
      <c r="FV751" s="4"/>
      <c r="FW751" s="4"/>
      <c r="FX751" s="4"/>
      <c r="FY751" s="4"/>
      <c r="FZ751" s="4"/>
      <c r="GA751" s="4"/>
      <c r="GB751" s="4"/>
      <c r="GC751" s="4"/>
      <c r="GD751" s="4"/>
      <c r="GE751" s="4"/>
      <c r="GF751" s="4"/>
      <c r="GG751" s="4"/>
      <c r="GH751" s="4"/>
      <c r="GI751" s="4"/>
      <c r="GJ751" s="4"/>
      <c r="GK751" s="4"/>
      <c r="GL751" s="4"/>
      <c r="GM751" s="4"/>
      <c r="GN751" s="4"/>
      <c r="GO751" s="4"/>
      <c r="GP751" s="4"/>
      <c r="GQ751" s="4"/>
      <c r="GR751" s="4"/>
      <c r="GS751" s="4"/>
      <c r="GT751" s="4"/>
      <c r="GU751" s="4"/>
      <c r="GV751" s="4"/>
      <c r="GW751" s="4"/>
      <c r="GX751" s="4"/>
      <c r="GY751" s="4"/>
      <c r="GZ751" s="4"/>
      <c r="HA751" s="4"/>
      <c r="HB751" s="4"/>
      <c r="HC751" s="4"/>
      <c r="HD751" s="4"/>
      <c r="HE751" s="4"/>
      <c r="HF751" s="4"/>
      <c r="HG751" s="4"/>
      <c r="HH751" s="4"/>
      <c r="HI751" s="4"/>
      <c r="HJ751" s="4"/>
      <c r="HK751" s="4"/>
      <c r="HL751" s="4"/>
      <c r="HM751" s="4"/>
      <c r="HN751" s="4"/>
      <c r="HO751" s="4"/>
      <c r="HP751" s="4"/>
      <c r="HQ751" s="4"/>
      <c r="HR751" s="4"/>
      <c r="HS751" s="4"/>
      <c r="HT751" s="4"/>
      <c r="HU751" s="4"/>
      <c r="HV751" s="4"/>
      <c r="HW751" s="4"/>
      <c r="HX751" s="4"/>
      <c r="HY751" s="4"/>
      <c r="HZ751" s="4"/>
      <c r="IA751" s="4"/>
      <c r="IB751" s="4"/>
      <c r="IC751" s="4"/>
      <c r="ID751" s="4"/>
      <c r="IE751" s="4"/>
      <c r="IF751" s="4"/>
      <c r="IG751" s="4"/>
      <c r="IH751" s="4"/>
      <c r="II751" s="4"/>
    </row>
    <row r="752" spans="1:243" s="38" customFormat="1" ht="12.75" hidden="1" x14ac:dyDescent="0.2">
      <c r="A752" s="34"/>
      <c r="B752" s="26"/>
      <c r="C752" s="26"/>
      <c r="D752" s="26"/>
      <c r="E752" s="35"/>
      <c r="F752" s="36">
        <f>F744-F751</f>
        <v>311756</v>
      </c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  <c r="AZ752" s="4"/>
      <c r="BA752" s="4"/>
      <c r="BB752" s="4"/>
      <c r="BC752" s="4"/>
      <c r="BD752" s="4"/>
      <c r="BE752" s="4"/>
      <c r="BF752" s="4"/>
      <c r="BG752" s="4"/>
      <c r="BH752" s="4"/>
      <c r="BI752" s="4"/>
      <c r="BJ752" s="4"/>
      <c r="BK752" s="4"/>
      <c r="BL752" s="4"/>
      <c r="BM752" s="4"/>
      <c r="BN752" s="4"/>
      <c r="BO752" s="4"/>
      <c r="BP752" s="4"/>
      <c r="BQ752" s="4"/>
      <c r="BR752" s="4"/>
      <c r="BS752" s="4"/>
      <c r="BT752" s="4"/>
      <c r="BU752" s="4"/>
      <c r="BV752" s="4"/>
      <c r="BW752" s="4"/>
      <c r="BX752" s="4"/>
      <c r="BY752" s="4"/>
      <c r="BZ752" s="4"/>
      <c r="CA752" s="4"/>
      <c r="CB752" s="4"/>
      <c r="CC752" s="4"/>
      <c r="CD752" s="4"/>
      <c r="CE752" s="4"/>
      <c r="CF752" s="4"/>
      <c r="CG752" s="4"/>
      <c r="CH752" s="4"/>
      <c r="CI752" s="4"/>
      <c r="CJ752" s="4"/>
      <c r="CK752" s="4"/>
      <c r="CL752" s="4"/>
      <c r="CM752" s="4"/>
      <c r="CN752" s="4"/>
      <c r="CO752" s="4"/>
      <c r="CP752" s="4"/>
      <c r="CQ752" s="4"/>
      <c r="CR752" s="4"/>
      <c r="CS752" s="4"/>
      <c r="CT752" s="4"/>
      <c r="CU752" s="4"/>
      <c r="CV752" s="4"/>
      <c r="CW752" s="4"/>
      <c r="CX752" s="4"/>
      <c r="CY752" s="4"/>
      <c r="CZ752" s="4"/>
      <c r="DA752" s="4"/>
      <c r="DB752" s="4"/>
      <c r="DC752" s="4"/>
      <c r="DD752" s="4"/>
      <c r="DE752" s="4"/>
      <c r="DF752" s="4"/>
      <c r="DG752" s="4"/>
      <c r="DH752" s="4"/>
      <c r="DI752" s="4"/>
      <c r="DJ752" s="4"/>
      <c r="DK752" s="4"/>
      <c r="DL752" s="4"/>
      <c r="DM752" s="4"/>
      <c r="DN752" s="4"/>
      <c r="DO752" s="4"/>
      <c r="DP752" s="4"/>
      <c r="DQ752" s="4"/>
      <c r="DR752" s="4"/>
      <c r="DS752" s="4"/>
      <c r="DT752" s="4"/>
      <c r="DU752" s="4"/>
      <c r="DV752" s="4"/>
      <c r="DW752" s="4"/>
      <c r="DX752" s="4"/>
      <c r="DY752" s="4"/>
      <c r="DZ752" s="4"/>
      <c r="EA752" s="4"/>
      <c r="EB752" s="4"/>
      <c r="EC752" s="4"/>
      <c r="ED752" s="4"/>
      <c r="EE752" s="4"/>
      <c r="EF752" s="4"/>
      <c r="EG752" s="4"/>
      <c r="EH752" s="4"/>
      <c r="EI752" s="4"/>
      <c r="EJ752" s="4"/>
      <c r="EK752" s="4"/>
      <c r="EL752" s="4"/>
      <c r="EM752" s="4"/>
      <c r="EN752" s="4"/>
      <c r="EO752" s="4"/>
      <c r="EP752" s="4"/>
      <c r="EQ752" s="4"/>
      <c r="ER752" s="4"/>
      <c r="ES752" s="4"/>
      <c r="ET752" s="4"/>
      <c r="EU752" s="4"/>
      <c r="EV752" s="4"/>
      <c r="EW752" s="4"/>
      <c r="EX752" s="4"/>
      <c r="EY752" s="4"/>
      <c r="EZ752" s="4"/>
      <c r="FA752" s="4"/>
      <c r="FB752" s="4"/>
      <c r="FC752" s="4"/>
      <c r="FD752" s="4"/>
      <c r="FE752" s="4"/>
      <c r="FF752" s="4"/>
      <c r="FG752" s="4"/>
      <c r="FH752" s="4"/>
      <c r="FI752" s="4"/>
      <c r="FJ752" s="4"/>
      <c r="FK752" s="4"/>
      <c r="FL752" s="4"/>
      <c r="FM752" s="4"/>
      <c r="FN752" s="4"/>
      <c r="FO752" s="4"/>
      <c r="FP752" s="4"/>
      <c r="FQ752" s="4"/>
      <c r="FR752" s="4"/>
      <c r="FS752" s="4"/>
      <c r="FT752" s="4"/>
      <c r="FU752" s="4"/>
      <c r="FV752" s="4"/>
      <c r="FW752" s="4"/>
      <c r="FX752" s="4"/>
      <c r="FY752" s="4"/>
      <c r="FZ752" s="4"/>
      <c r="GA752" s="4"/>
      <c r="GB752" s="4"/>
      <c r="GC752" s="4"/>
      <c r="GD752" s="4"/>
      <c r="GE752" s="4"/>
      <c r="GF752" s="4"/>
      <c r="GG752" s="4"/>
      <c r="GH752" s="4"/>
      <c r="GI752" s="4"/>
      <c r="GJ752" s="4"/>
      <c r="GK752" s="4"/>
      <c r="GL752" s="4"/>
      <c r="GM752" s="4"/>
      <c r="GN752" s="4"/>
      <c r="GO752" s="4"/>
      <c r="GP752" s="4"/>
      <c r="GQ752" s="4"/>
      <c r="GR752" s="4"/>
      <c r="GS752" s="4"/>
      <c r="GT752" s="4"/>
      <c r="GU752" s="4"/>
      <c r="GV752" s="4"/>
      <c r="GW752" s="4"/>
      <c r="GX752" s="4"/>
      <c r="GY752" s="4"/>
      <c r="GZ752" s="4"/>
      <c r="HA752" s="4"/>
      <c r="HB752" s="4"/>
      <c r="HC752" s="4"/>
      <c r="HD752" s="4"/>
      <c r="HE752" s="4"/>
      <c r="HF752" s="4"/>
      <c r="HG752" s="4"/>
      <c r="HH752" s="4"/>
      <c r="HI752" s="4"/>
      <c r="HJ752" s="4"/>
      <c r="HK752" s="4"/>
      <c r="HL752" s="4"/>
      <c r="HM752" s="4"/>
      <c r="HN752" s="4"/>
      <c r="HO752" s="4"/>
      <c r="HP752" s="4"/>
      <c r="HQ752" s="4"/>
      <c r="HR752" s="4"/>
      <c r="HS752" s="4"/>
      <c r="HT752" s="4"/>
      <c r="HU752" s="4"/>
      <c r="HV752" s="4"/>
      <c r="HW752" s="4"/>
      <c r="HX752" s="4"/>
      <c r="HY752" s="4"/>
      <c r="HZ752" s="4"/>
      <c r="IA752" s="4"/>
      <c r="IB752" s="4"/>
      <c r="IC752" s="4"/>
      <c r="ID752" s="4"/>
      <c r="IE752" s="4"/>
      <c r="IF752" s="4"/>
      <c r="IG752" s="4"/>
      <c r="IH752" s="4"/>
      <c r="II752" s="4"/>
    </row>
    <row r="753" spans="1:243" s="38" customFormat="1" ht="12.75" hidden="1" x14ac:dyDescent="0.2">
      <c r="A753" s="34"/>
      <c r="B753" s="26"/>
      <c r="C753" s="26"/>
      <c r="D753" s="26"/>
      <c r="E753" s="35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  <c r="AZ753" s="4"/>
      <c r="BA753" s="4"/>
      <c r="BB753" s="4"/>
      <c r="BC753" s="4"/>
      <c r="BD753" s="4"/>
      <c r="BE753" s="4"/>
      <c r="BF753" s="4"/>
      <c r="BG753" s="4"/>
      <c r="BH753" s="4"/>
      <c r="BI753" s="4"/>
      <c r="BJ753" s="4"/>
      <c r="BK753" s="4"/>
      <c r="BL753" s="4"/>
      <c r="BM753" s="4"/>
      <c r="BN753" s="4"/>
      <c r="BO753" s="4"/>
      <c r="BP753" s="4"/>
      <c r="BQ753" s="4"/>
      <c r="BR753" s="4"/>
      <c r="BS753" s="4"/>
      <c r="BT753" s="4"/>
      <c r="BU753" s="4"/>
      <c r="BV753" s="4"/>
      <c r="BW753" s="4"/>
      <c r="BX753" s="4"/>
      <c r="BY753" s="4"/>
      <c r="BZ753" s="4"/>
      <c r="CA753" s="4"/>
      <c r="CB753" s="4"/>
      <c r="CC753" s="4"/>
      <c r="CD753" s="4"/>
      <c r="CE753" s="4"/>
      <c r="CF753" s="4"/>
      <c r="CG753" s="4"/>
      <c r="CH753" s="4"/>
      <c r="CI753" s="4"/>
      <c r="CJ753" s="4"/>
      <c r="CK753" s="4"/>
      <c r="CL753" s="4"/>
      <c r="CM753" s="4"/>
      <c r="CN753" s="4"/>
      <c r="CO753" s="4"/>
      <c r="CP753" s="4"/>
      <c r="CQ753" s="4"/>
      <c r="CR753" s="4"/>
      <c r="CS753" s="4"/>
      <c r="CT753" s="4"/>
      <c r="CU753" s="4"/>
      <c r="CV753" s="4"/>
      <c r="CW753" s="4"/>
      <c r="CX753" s="4"/>
      <c r="CY753" s="4"/>
      <c r="CZ753" s="4"/>
      <c r="DA753" s="4"/>
      <c r="DB753" s="4"/>
      <c r="DC753" s="4"/>
      <c r="DD753" s="4"/>
      <c r="DE753" s="4"/>
      <c r="DF753" s="4"/>
      <c r="DG753" s="4"/>
      <c r="DH753" s="4"/>
      <c r="DI753" s="4"/>
      <c r="DJ753" s="4"/>
      <c r="DK753" s="4"/>
      <c r="DL753" s="4"/>
      <c r="DM753" s="4"/>
      <c r="DN753" s="4"/>
      <c r="DO753" s="4"/>
      <c r="DP753" s="4"/>
      <c r="DQ753" s="4"/>
      <c r="DR753" s="4"/>
      <c r="DS753" s="4"/>
      <c r="DT753" s="4"/>
      <c r="DU753" s="4"/>
      <c r="DV753" s="4"/>
      <c r="DW753" s="4"/>
      <c r="DX753" s="4"/>
      <c r="DY753" s="4"/>
      <c r="DZ753" s="4"/>
      <c r="EA753" s="4"/>
      <c r="EB753" s="4"/>
      <c r="EC753" s="4"/>
      <c r="ED753" s="4"/>
      <c r="EE753" s="4"/>
      <c r="EF753" s="4"/>
      <c r="EG753" s="4"/>
      <c r="EH753" s="4"/>
      <c r="EI753" s="4"/>
      <c r="EJ753" s="4"/>
      <c r="EK753" s="4"/>
      <c r="EL753" s="4"/>
      <c r="EM753" s="4"/>
      <c r="EN753" s="4"/>
      <c r="EO753" s="4"/>
      <c r="EP753" s="4"/>
      <c r="EQ753" s="4"/>
      <c r="ER753" s="4"/>
      <c r="ES753" s="4"/>
      <c r="ET753" s="4"/>
      <c r="EU753" s="4"/>
      <c r="EV753" s="4"/>
      <c r="EW753" s="4"/>
      <c r="EX753" s="4"/>
      <c r="EY753" s="4"/>
      <c r="EZ753" s="4"/>
      <c r="FA753" s="4"/>
      <c r="FB753" s="4"/>
      <c r="FC753" s="4"/>
      <c r="FD753" s="4"/>
      <c r="FE753" s="4"/>
      <c r="FF753" s="4"/>
      <c r="FG753" s="4"/>
      <c r="FH753" s="4"/>
      <c r="FI753" s="4"/>
      <c r="FJ753" s="4"/>
      <c r="FK753" s="4"/>
      <c r="FL753" s="4"/>
      <c r="FM753" s="4"/>
      <c r="FN753" s="4"/>
      <c r="FO753" s="4"/>
      <c r="FP753" s="4"/>
      <c r="FQ753" s="4"/>
      <c r="FR753" s="4"/>
      <c r="FS753" s="4"/>
      <c r="FT753" s="4"/>
      <c r="FU753" s="4"/>
      <c r="FV753" s="4"/>
      <c r="FW753" s="4"/>
      <c r="FX753" s="4"/>
      <c r="FY753" s="4"/>
      <c r="FZ753" s="4"/>
      <c r="GA753" s="4"/>
      <c r="GB753" s="4"/>
      <c r="GC753" s="4"/>
      <c r="GD753" s="4"/>
      <c r="GE753" s="4"/>
      <c r="GF753" s="4"/>
      <c r="GG753" s="4"/>
      <c r="GH753" s="4"/>
      <c r="GI753" s="4"/>
      <c r="GJ753" s="4"/>
      <c r="GK753" s="4"/>
      <c r="GL753" s="4"/>
      <c r="GM753" s="4"/>
      <c r="GN753" s="4"/>
      <c r="GO753" s="4"/>
      <c r="GP753" s="4"/>
      <c r="GQ753" s="4"/>
      <c r="GR753" s="4"/>
      <c r="GS753" s="4"/>
      <c r="GT753" s="4"/>
      <c r="GU753" s="4"/>
      <c r="GV753" s="4"/>
      <c r="GW753" s="4"/>
      <c r="GX753" s="4"/>
      <c r="GY753" s="4"/>
      <c r="GZ753" s="4"/>
      <c r="HA753" s="4"/>
      <c r="HB753" s="4"/>
      <c r="HC753" s="4"/>
      <c r="HD753" s="4"/>
      <c r="HE753" s="4"/>
      <c r="HF753" s="4"/>
      <c r="HG753" s="4"/>
      <c r="HH753" s="4"/>
      <c r="HI753" s="4"/>
      <c r="HJ753" s="4"/>
      <c r="HK753" s="4"/>
      <c r="HL753" s="4"/>
      <c r="HM753" s="4"/>
      <c r="HN753" s="4"/>
      <c r="HO753" s="4"/>
      <c r="HP753" s="4"/>
      <c r="HQ753" s="4"/>
      <c r="HR753" s="4"/>
      <c r="HS753" s="4"/>
      <c r="HT753" s="4"/>
      <c r="HU753" s="4"/>
      <c r="HV753" s="4"/>
      <c r="HW753" s="4"/>
      <c r="HX753" s="4"/>
      <c r="HY753" s="4"/>
      <c r="HZ753" s="4"/>
      <c r="IA753" s="4"/>
      <c r="IB753" s="4"/>
      <c r="IC753" s="4"/>
      <c r="ID753" s="4"/>
      <c r="IE753" s="4"/>
      <c r="IF753" s="4"/>
      <c r="IG753" s="4"/>
      <c r="IH753" s="4"/>
      <c r="II753" s="4"/>
    </row>
    <row r="754" spans="1:243" s="38" customFormat="1" ht="12.75" hidden="1" x14ac:dyDescent="0.2">
      <c r="A754" s="34"/>
      <c r="B754" s="26"/>
      <c r="C754" s="26"/>
      <c r="D754" s="26"/>
      <c r="E754" s="35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  <c r="AZ754" s="4"/>
      <c r="BA754" s="4"/>
      <c r="BB754" s="4"/>
      <c r="BC754" s="4"/>
      <c r="BD754" s="4"/>
      <c r="BE754" s="4"/>
      <c r="BF754" s="4"/>
      <c r="BG754" s="4"/>
      <c r="BH754" s="4"/>
      <c r="BI754" s="4"/>
      <c r="BJ754" s="4"/>
      <c r="BK754" s="4"/>
      <c r="BL754" s="4"/>
      <c r="BM754" s="4"/>
      <c r="BN754" s="4"/>
      <c r="BO754" s="4"/>
      <c r="BP754" s="4"/>
      <c r="BQ754" s="4"/>
      <c r="BR754" s="4"/>
      <c r="BS754" s="4"/>
      <c r="BT754" s="4"/>
      <c r="BU754" s="4"/>
      <c r="BV754" s="4"/>
      <c r="BW754" s="4"/>
      <c r="BX754" s="4"/>
      <c r="BY754" s="4"/>
      <c r="BZ754" s="4"/>
      <c r="CA754" s="4"/>
      <c r="CB754" s="4"/>
      <c r="CC754" s="4"/>
      <c r="CD754" s="4"/>
      <c r="CE754" s="4"/>
      <c r="CF754" s="4"/>
      <c r="CG754" s="4"/>
      <c r="CH754" s="4"/>
      <c r="CI754" s="4"/>
      <c r="CJ754" s="4"/>
      <c r="CK754" s="4"/>
      <c r="CL754" s="4"/>
      <c r="CM754" s="4"/>
      <c r="CN754" s="4"/>
      <c r="CO754" s="4"/>
      <c r="CP754" s="4"/>
      <c r="CQ754" s="4"/>
      <c r="CR754" s="4"/>
      <c r="CS754" s="4"/>
      <c r="CT754" s="4"/>
      <c r="CU754" s="4"/>
      <c r="CV754" s="4"/>
      <c r="CW754" s="4"/>
      <c r="CX754" s="4"/>
      <c r="CY754" s="4"/>
      <c r="CZ754" s="4"/>
      <c r="DA754" s="4"/>
      <c r="DB754" s="4"/>
      <c r="DC754" s="4"/>
      <c r="DD754" s="4"/>
      <c r="DE754" s="4"/>
      <c r="DF754" s="4"/>
      <c r="DG754" s="4"/>
      <c r="DH754" s="4"/>
      <c r="DI754" s="4"/>
      <c r="DJ754" s="4"/>
      <c r="DK754" s="4"/>
      <c r="DL754" s="4"/>
      <c r="DM754" s="4"/>
      <c r="DN754" s="4"/>
      <c r="DO754" s="4"/>
      <c r="DP754" s="4"/>
      <c r="DQ754" s="4"/>
      <c r="DR754" s="4"/>
      <c r="DS754" s="4"/>
      <c r="DT754" s="4"/>
      <c r="DU754" s="4"/>
      <c r="DV754" s="4"/>
      <c r="DW754" s="4"/>
      <c r="DX754" s="4"/>
      <c r="DY754" s="4"/>
      <c r="DZ754" s="4"/>
      <c r="EA754" s="4"/>
      <c r="EB754" s="4"/>
      <c r="EC754" s="4"/>
      <c r="ED754" s="4"/>
      <c r="EE754" s="4"/>
      <c r="EF754" s="4"/>
      <c r="EG754" s="4"/>
      <c r="EH754" s="4"/>
      <c r="EI754" s="4"/>
      <c r="EJ754" s="4"/>
      <c r="EK754" s="4"/>
      <c r="EL754" s="4"/>
      <c r="EM754" s="4"/>
      <c r="EN754" s="4"/>
      <c r="EO754" s="4"/>
      <c r="EP754" s="4"/>
      <c r="EQ754" s="4"/>
      <c r="ER754" s="4"/>
      <c r="ES754" s="4"/>
      <c r="ET754" s="4"/>
      <c r="EU754" s="4"/>
      <c r="EV754" s="4"/>
      <c r="EW754" s="4"/>
      <c r="EX754" s="4"/>
      <c r="EY754" s="4"/>
      <c r="EZ754" s="4"/>
      <c r="FA754" s="4"/>
      <c r="FB754" s="4"/>
      <c r="FC754" s="4"/>
      <c r="FD754" s="4"/>
      <c r="FE754" s="4"/>
      <c r="FF754" s="4"/>
      <c r="FG754" s="4"/>
      <c r="FH754" s="4"/>
      <c r="FI754" s="4"/>
      <c r="FJ754" s="4"/>
      <c r="FK754" s="4"/>
      <c r="FL754" s="4"/>
      <c r="FM754" s="4"/>
      <c r="FN754" s="4"/>
      <c r="FO754" s="4"/>
      <c r="FP754" s="4"/>
      <c r="FQ754" s="4"/>
      <c r="FR754" s="4"/>
      <c r="FS754" s="4"/>
      <c r="FT754" s="4"/>
      <c r="FU754" s="4"/>
      <c r="FV754" s="4"/>
      <c r="FW754" s="4"/>
      <c r="FX754" s="4"/>
      <c r="FY754" s="4"/>
      <c r="FZ754" s="4"/>
      <c r="GA754" s="4"/>
      <c r="GB754" s="4"/>
      <c r="GC754" s="4"/>
      <c r="GD754" s="4"/>
      <c r="GE754" s="4"/>
      <c r="GF754" s="4"/>
      <c r="GG754" s="4"/>
      <c r="GH754" s="4"/>
      <c r="GI754" s="4"/>
      <c r="GJ754" s="4"/>
      <c r="GK754" s="4"/>
      <c r="GL754" s="4"/>
      <c r="GM754" s="4"/>
      <c r="GN754" s="4"/>
      <c r="GO754" s="4"/>
      <c r="GP754" s="4"/>
      <c r="GQ754" s="4"/>
      <c r="GR754" s="4"/>
      <c r="GS754" s="4"/>
      <c r="GT754" s="4"/>
      <c r="GU754" s="4"/>
      <c r="GV754" s="4"/>
      <c r="GW754" s="4"/>
      <c r="GX754" s="4"/>
      <c r="GY754" s="4"/>
      <c r="GZ754" s="4"/>
      <c r="HA754" s="4"/>
      <c r="HB754" s="4"/>
      <c r="HC754" s="4"/>
      <c r="HD754" s="4"/>
      <c r="HE754" s="4"/>
      <c r="HF754" s="4"/>
      <c r="HG754" s="4"/>
      <c r="HH754" s="4"/>
      <c r="HI754" s="4"/>
      <c r="HJ754" s="4"/>
      <c r="HK754" s="4"/>
      <c r="HL754" s="4"/>
      <c r="HM754" s="4"/>
      <c r="HN754" s="4"/>
      <c r="HO754" s="4"/>
      <c r="HP754" s="4"/>
      <c r="HQ754" s="4"/>
      <c r="HR754" s="4"/>
      <c r="HS754" s="4"/>
      <c r="HT754" s="4"/>
      <c r="HU754" s="4"/>
      <c r="HV754" s="4"/>
      <c r="HW754" s="4"/>
      <c r="HX754" s="4"/>
      <c r="HY754" s="4"/>
      <c r="HZ754" s="4"/>
      <c r="IA754" s="4"/>
      <c r="IB754" s="4"/>
      <c r="IC754" s="4"/>
      <c r="ID754" s="4"/>
      <c r="IE754" s="4"/>
      <c r="IF754" s="4"/>
      <c r="IG754" s="4"/>
      <c r="IH754" s="4"/>
      <c r="II754" s="4"/>
    </row>
    <row r="755" spans="1:243" s="38" customFormat="1" ht="12.75" hidden="1" x14ac:dyDescent="0.2">
      <c r="A755" s="34"/>
      <c r="B755" s="26"/>
      <c r="C755" s="26"/>
      <c r="D755" s="26"/>
      <c r="E755" s="35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  <c r="AZ755" s="4"/>
      <c r="BA755" s="4"/>
      <c r="BB755" s="4"/>
      <c r="BC755" s="4"/>
      <c r="BD755" s="4"/>
      <c r="BE755" s="4"/>
      <c r="BF755" s="4"/>
      <c r="BG755" s="4"/>
      <c r="BH755" s="4"/>
      <c r="BI755" s="4"/>
      <c r="BJ755" s="4"/>
      <c r="BK755" s="4"/>
      <c r="BL755" s="4"/>
      <c r="BM755" s="4"/>
      <c r="BN755" s="4"/>
      <c r="BO755" s="4"/>
      <c r="BP755" s="4"/>
      <c r="BQ755" s="4"/>
      <c r="BR755" s="4"/>
      <c r="BS755" s="4"/>
      <c r="BT755" s="4"/>
      <c r="BU755" s="4"/>
      <c r="BV755" s="4"/>
      <c r="BW755" s="4"/>
      <c r="BX755" s="4"/>
      <c r="BY755" s="4"/>
      <c r="BZ755" s="4"/>
      <c r="CA755" s="4"/>
      <c r="CB755" s="4"/>
      <c r="CC755" s="4"/>
      <c r="CD755" s="4"/>
      <c r="CE755" s="4"/>
      <c r="CF755" s="4"/>
      <c r="CG755" s="4"/>
      <c r="CH755" s="4"/>
      <c r="CI755" s="4"/>
      <c r="CJ755" s="4"/>
      <c r="CK755" s="4"/>
      <c r="CL755" s="4"/>
      <c r="CM755" s="4"/>
      <c r="CN755" s="4"/>
      <c r="CO755" s="4"/>
      <c r="CP755" s="4"/>
      <c r="CQ755" s="4"/>
      <c r="CR755" s="4"/>
      <c r="CS755" s="4"/>
      <c r="CT755" s="4"/>
      <c r="CU755" s="4"/>
      <c r="CV755" s="4"/>
      <c r="CW755" s="4"/>
      <c r="CX755" s="4"/>
      <c r="CY755" s="4"/>
      <c r="CZ755" s="4"/>
      <c r="DA755" s="4"/>
      <c r="DB755" s="4"/>
      <c r="DC755" s="4"/>
      <c r="DD755" s="4"/>
      <c r="DE755" s="4"/>
      <c r="DF755" s="4"/>
      <c r="DG755" s="4"/>
      <c r="DH755" s="4"/>
      <c r="DI755" s="4"/>
      <c r="DJ755" s="4"/>
      <c r="DK755" s="4"/>
      <c r="DL755" s="4"/>
      <c r="DM755" s="4"/>
      <c r="DN755" s="4"/>
      <c r="DO755" s="4"/>
      <c r="DP755" s="4"/>
      <c r="DQ755" s="4"/>
      <c r="DR755" s="4"/>
      <c r="DS755" s="4"/>
      <c r="DT755" s="4"/>
      <c r="DU755" s="4"/>
      <c r="DV755" s="4"/>
      <c r="DW755" s="4"/>
      <c r="DX755" s="4"/>
      <c r="DY755" s="4"/>
      <c r="DZ755" s="4"/>
      <c r="EA755" s="4"/>
      <c r="EB755" s="4"/>
      <c r="EC755" s="4"/>
      <c r="ED755" s="4"/>
      <c r="EE755" s="4"/>
      <c r="EF755" s="4"/>
      <c r="EG755" s="4"/>
      <c r="EH755" s="4"/>
      <c r="EI755" s="4"/>
      <c r="EJ755" s="4"/>
      <c r="EK755" s="4"/>
      <c r="EL755" s="4"/>
      <c r="EM755" s="4"/>
      <c r="EN755" s="4"/>
      <c r="EO755" s="4"/>
      <c r="EP755" s="4"/>
      <c r="EQ755" s="4"/>
      <c r="ER755" s="4"/>
      <c r="ES755" s="4"/>
      <c r="ET755" s="4"/>
      <c r="EU755" s="4"/>
      <c r="EV755" s="4"/>
      <c r="EW755" s="4"/>
      <c r="EX755" s="4"/>
      <c r="EY755" s="4"/>
      <c r="EZ755" s="4"/>
      <c r="FA755" s="4"/>
      <c r="FB755" s="4"/>
      <c r="FC755" s="4"/>
      <c r="FD755" s="4"/>
      <c r="FE755" s="4"/>
      <c r="FF755" s="4"/>
      <c r="FG755" s="4"/>
      <c r="FH755" s="4"/>
      <c r="FI755" s="4"/>
      <c r="FJ755" s="4"/>
      <c r="FK755" s="4"/>
      <c r="FL755" s="4"/>
      <c r="FM755" s="4"/>
      <c r="FN755" s="4"/>
      <c r="FO755" s="4"/>
      <c r="FP755" s="4"/>
      <c r="FQ755" s="4"/>
      <c r="FR755" s="4"/>
      <c r="FS755" s="4"/>
      <c r="FT755" s="4"/>
      <c r="FU755" s="4"/>
      <c r="FV755" s="4"/>
      <c r="FW755" s="4"/>
      <c r="FX755" s="4"/>
      <c r="FY755" s="4"/>
      <c r="FZ755" s="4"/>
      <c r="GA755" s="4"/>
      <c r="GB755" s="4"/>
      <c r="GC755" s="4"/>
      <c r="GD755" s="4"/>
      <c r="GE755" s="4"/>
      <c r="GF755" s="4"/>
      <c r="GG755" s="4"/>
      <c r="GH755" s="4"/>
      <c r="GI755" s="4"/>
      <c r="GJ755" s="4"/>
      <c r="GK755" s="4"/>
      <c r="GL755" s="4"/>
      <c r="GM755" s="4"/>
      <c r="GN755" s="4"/>
      <c r="GO755" s="4"/>
      <c r="GP755" s="4"/>
      <c r="GQ755" s="4"/>
      <c r="GR755" s="4"/>
      <c r="GS755" s="4"/>
      <c r="GT755" s="4"/>
      <c r="GU755" s="4"/>
      <c r="GV755" s="4"/>
      <c r="GW755" s="4"/>
      <c r="GX755" s="4"/>
      <c r="GY755" s="4"/>
      <c r="GZ755" s="4"/>
      <c r="HA755" s="4"/>
      <c r="HB755" s="4"/>
      <c r="HC755" s="4"/>
      <c r="HD755" s="4"/>
      <c r="HE755" s="4"/>
      <c r="HF755" s="4"/>
      <c r="HG755" s="4"/>
      <c r="HH755" s="4"/>
      <c r="HI755" s="4"/>
      <c r="HJ755" s="4"/>
      <c r="HK755" s="4"/>
      <c r="HL755" s="4"/>
      <c r="HM755" s="4"/>
      <c r="HN755" s="4"/>
      <c r="HO755" s="4"/>
      <c r="HP755" s="4"/>
      <c r="HQ755" s="4"/>
      <c r="HR755" s="4"/>
      <c r="HS755" s="4"/>
      <c r="HT755" s="4"/>
      <c r="HU755" s="4"/>
      <c r="HV755" s="4"/>
      <c r="HW755" s="4"/>
      <c r="HX755" s="4"/>
      <c r="HY755" s="4"/>
      <c r="HZ755" s="4"/>
      <c r="IA755" s="4"/>
      <c r="IB755" s="4"/>
      <c r="IC755" s="4"/>
      <c r="ID755" s="4"/>
      <c r="IE755" s="4"/>
      <c r="IF755" s="4"/>
      <c r="IG755" s="4"/>
      <c r="IH755" s="4"/>
      <c r="II755" s="4"/>
    </row>
    <row r="756" spans="1:243" s="38" customFormat="1" ht="12.75" hidden="1" x14ac:dyDescent="0.2">
      <c r="A756" s="34"/>
      <c r="B756" s="26"/>
      <c r="C756" s="26"/>
      <c r="D756" s="26"/>
      <c r="E756" s="35"/>
      <c r="F756" s="36">
        <f>F744-F745</f>
        <v>1253995</v>
      </c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  <c r="AZ756" s="4"/>
      <c r="BA756" s="4"/>
      <c r="BB756" s="4"/>
      <c r="BC756" s="4"/>
      <c r="BD756" s="4"/>
      <c r="BE756" s="4"/>
      <c r="BF756" s="4"/>
      <c r="BG756" s="4"/>
      <c r="BH756" s="4"/>
      <c r="BI756" s="4"/>
      <c r="BJ756" s="4"/>
      <c r="BK756" s="4"/>
      <c r="BL756" s="4"/>
      <c r="BM756" s="4"/>
      <c r="BN756" s="4"/>
      <c r="BO756" s="4"/>
      <c r="BP756" s="4"/>
      <c r="BQ756" s="4"/>
      <c r="BR756" s="4"/>
      <c r="BS756" s="4"/>
      <c r="BT756" s="4"/>
      <c r="BU756" s="4"/>
      <c r="BV756" s="4"/>
      <c r="BW756" s="4"/>
      <c r="BX756" s="4"/>
      <c r="BY756" s="4"/>
      <c r="BZ756" s="4"/>
      <c r="CA756" s="4"/>
      <c r="CB756" s="4"/>
      <c r="CC756" s="4"/>
      <c r="CD756" s="4"/>
      <c r="CE756" s="4"/>
      <c r="CF756" s="4"/>
      <c r="CG756" s="4"/>
      <c r="CH756" s="4"/>
      <c r="CI756" s="4"/>
      <c r="CJ756" s="4"/>
      <c r="CK756" s="4"/>
      <c r="CL756" s="4"/>
      <c r="CM756" s="4"/>
      <c r="CN756" s="4"/>
      <c r="CO756" s="4"/>
      <c r="CP756" s="4"/>
      <c r="CQ756" s="4"/>
      <c r="CR756" s="4"/>
      <c r="CS756" s="4"/>
      <c r="CT756" s="4"/>
      <c r="CU756" s="4"/>
      <c r="CV756" s="4"/>
      <c r="CW756" s="4"/>
      <c r="CX756" s="4"/>
      <c r="CY756" s="4"/>
      <c r="CZ756" s="4"/>
      <c r="DA756" s="4"/>
      <c r="DB756" s="4"/>
      <c r="DC756" s="4"/>
      <c r="DD756" s="4"/>
      <c r="DE756" s="4"/>
      <c r="DF756" s="4"/>
      <c r="DG756" s="4"/>
      <c r="DH756" s="4"/>
      <c r="DI756" s="4"/>
      <c r="DJ756" s="4"/>
      <c r="DK756" s="4"/>
      <c r="DL756" s="4"/>
      <c r="DM756" s="4"/>
      <c r="DN756" s="4"/>
      <c r="DO756" s="4"/>
      <c r="DP756" s="4"/>
      <c r="DQ756" s="4"/>
      <c r="DR756" s="4"/>
      <c r="DS756" s="4"/>
      <c r="DT756" s="4"/>
      <c r="DU756" s="4"/>
      <c r="DV756" s="4"/>
      <c r="DW756" s="4"/>
      <c r="DX756" s="4"/>
      <c r="DY756" s="4"/>
      <c r="DZ756" s="4"/>
      <c r="EA756" s="4"/>
      <c r="EB756" s="4"/>
      <c r="EC756" s="4"/>
      <c r="ED756" s="4"/>
      <c r="EE756" s="4"/>
      <c r="EF756" s="4"/>
      <c r="EG756" s="4"/>
      <c r="EH756" s="4"/>
      <c r="EI756" s="4"/>
      <c r="EJ756" s="4"/>
      <c r="EK756" s="4"/>
      <c r="EL756" s="4"/>
      <c r="EM756" s="4"/>
      <c r="EN756" s="4"/>
      <c r="EO756" s="4"/>
      <c r="EP756" s="4"/>
      <c r="EQ756" s="4"/>
      <c r="ER756" s="4"/>
      <c r="ES756" s="4"/>
      <c r="ET756" s="4"/>
      <c r="EU756" s="4"/>
      <c r="EV756" s="4"/>
      <c r="EW756" s="4"/>
      <c r="EX756" s="4"/>
      <c r="EY756" s="4"/>
      <c r="EZ756" s="4"/>
      <c r="FA756" s="4"/>
      <c r="FB756" s="4"/>
      <c r="FC756" s="4"/>
      <c r="FD756" s="4"/>
      <c r="FE756" s="4"/>
      <c r="FF756" s="4"/>
      <c r="FG756" s="4"/>
      <c r="FH756" s="4"/>
      <c r="FI756" s="4"/>
      <c r="FJ756" s="4"/>
      <c r="FK756" s="4"/>
      <c r="FL756" s="4"/>
      <c r="FM756" s="4"/>
      <c r="FN756" s="4"/>
      <c r="FO756" s="4"/>
      <c r="FP756" s="4"/>
      <c r="FQ756" s="4"/>
      <c r="FR756" s="4"/>
      <c r="FS756" s="4"/>
      <c r="FT756" s="4"/>
      <c r="FU756" s="4"/>
      <c r="FV756" s="4"/>
      <c r="FW756" s="4"/>
      <c r="FX756" s="4"/>
      <c r="FY756" s="4"/>
      <c r="FZ756" s="4"/>
      <c r="GA756" s="4"/>
      <c r="GB756" s="4"/>
      <c r="GC756" s="4"/>
      <c r="GD756" s="4"/>
      <c r="GE756" s="4"/>
      <c r="GF756" s="4"/>
      <c r="GG756" s="4"/>
      <c r="GH756" s="4"/>
      <c r="GI756" s="4"/>
      <c r="GJ756" s="4"/>
      <c r="GK756" s="4"/>
      <c r="GL756" s="4"/>
      <c r="GM756" s="4"/>
      <c r="GN756" s="4"/>
      <c r="GO756" s="4"/>
      <c r="GP756" s="4"/>
      <c r="GQ756" s="4"/>
      <c r="GR756" s="4"/>
      <c r="GS756" s="4"/>
      <c r="GT756" s="4"/>
      <c r="GU756" s="4"/>
      <c r="GV756" s="4"/>
      <c r="GW756" s="4"/>
      <c r="GX756" s="4"/>
      <c r="GY756" s="4"/>
      <c r="GZ756" s="4"/>
      <c r="HA756" s="4"/>
      <c r="HB756" s="4"/>
      <c r="HC756" s="4"/>
      <c r="HD756" s="4"/>
      <c r="HE756" s="4"/>
      <c r="HF756" s="4"/>
      <c r="HG756" s="4"/>
      <c r="HH756" s="4"/>
      <c r="HI756" s="4"/>
      <c r="HJ756" s="4"/>
      <c r="HK756" s="4"/>
      <c r="HL756" s="4"/>
      <c r="HM756" s="4"/>
      <c r="HN756" s="4"/>
      <c r="HO756" s="4"/>
      <c r="HP756" s="4"/>
      <c r="HQ756" s="4"/>
      <c r="HR756" s="4"/>
      <c r="HS756" s="4"/>
      <c r="HT756" s="4"/>
      <c r="HU756" s="4"/>
      <c r="HV756" s="4"/>
      <c r="HW756" s="4"/>
      <c r="HX756" s="4"/>
      <c r="HY756" s="4"/>
      <c r="HZ756" s="4"/>
      <c r="IA756" s="4"/>
      <c r="IB756" s="4"/>
      <c r="IC756" s="4"/>
      <c r="ID756" s="4"/>
      <c r="IE756" s="4"/>
      <c r="IF756" s="4"/>
      <c r="IG756" s="4"/>
      <c r="IH756" s="4"/>
      <c r="II756" s="4"/>
    </row>
    <row r="757" spans="1:243" s="38" customFormat="1" ht="12.75" hidden="1" x14ac:dyDescent="0.2">
      <c r="A757" s="34"/>
      <c r="B757" s="26"/>
      <c r="C757" s="26"/>
      <c r="D757" s="26"/>
      <c r="E757" s="35"/>
      <c r="F757" s="36"/>
      <c r="G757" s="36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/>
      <c r="BA757" s="4"/>
      <c r="BB757" s="4"/>
      <c r="BC757" s="4"/>
      <c r="BD757" s="4"/>
      <c r="BE757" s="4"/>
      <c r="BF757" s="4"/>
      <c r="BG757" s="4"/>
      <c r="BH757" s="4"/>
      <c r="BI757" s="4"/>
      <c r="BJ757" s="4"/>
      <c r="BK757" s="4"/>
      <c r="BL757" s="4"/>
      <c r="BM757" s="4"/>
      <c r="BN757" s="4"/>
      <c r="BO757" s="4"/>
      <c r="BP757" s="4"/>
      <c r="BQ757" s="4"/>
      <c r="BR757" s="4"/>
      <c r="BS757" s="4"/>
      <c r="BT757" s="4"/>
      <c r="BU757" s="4"/>
      <c r="BV757" s="4"/>
      <c r="BW757" s="4"/>
      <c r="BX757" s="4"/>
      <c r="BY757" s="4"/>
      <c r="BZ757" s="4"/>
      <c r="CA757" s="4"/>
      <c r="CB757" s="4"/>
      <c r="CC757" s="4"/>
      <c r="CD757" s="4"/>
      <c r="CE757" s="4"/>
      <c r="CF757" s="4"/>
      <c r="CG757" s="4"/>
      <c r="CH757" s="4"/>
      <c r="CI757" s="4"/>
      <c r="CJ757" s="4"/>
      <c r="CK757" s="4"/>
      <c r="CL757" s="4"/>
      <c r="CM757" s="4"/>
      <c r="CN757" s="4"/>
      <c r="CO757" s="4"/>
      <c r="CP757" s="4"/>
      <c r="CQ757" s="4"/>
      <c r="CR757" s="4"/>
      <c r="CS757" s="4"/>
      <c r="CT757" s="4"/>
      <c r="CU757" s="4"/>
      <c r="CV757" s="4"/>
      <c r="CW757" s="4"/>
      <c r="CX757" s="4"/>
      <c r="CY757" s="4"/>
      <c r="CZ757" s="4"/>
      <c r="DA757" s="4"/>
      <c r="DB757" s="4"/>
      <c r="DC757" s="4"/>
      <c r="DD757" s="4"/>
      <c r="DE757" s="4"/>
      <c r="DF757" s="4"/>
      <c r="DG757" s="4"/>
      <c r="DH757" s="4"/>
      <c r="DI757" s="4"/>
      <c r="DJ757" s="4"/>
      <c r="DK757" s="4"/>
      <c r="DL757" s="4"/>
      <c r="DM757" s="4"/>
      <c r="DN757" s="4"/>
      <c r="DO757" s="4"/>
      <c r="DP757" s="4"/>
      <c r="DQ757" s="4"/>
      <c r="DR757" s="4"/>
      <c r="DS757" s="4"/>
      <c r="DT757" s="4"/>
      <c r="DU757" s="4"/>
      <c r="DV757" s="4"/>
      <c r="DW757" s="4"/>
      <c r="DX757" s="4"/>
      <c r="DY757" s="4"/>
      <c r="DZ757" s="4"/>
      <c r="EA757" s="4"/>
      <c r="EB757" s="4"/>
      <c r="EC757" s="4"/>
      <c r="ED757" s="4"/>
      <c r="EE757" s="4"/>
      <c r="EF757" s="4"/>
      <c r="EG757" s="4"/>
      <c r="EH757" s="4"/>
      <c r="EI757" s="4"/>
      <c r="EJ757" s="4"/>
      <c r="EK757" s="4"/>
      <c r="EL757" s="4"/>
      <c r="EM757" s="4"/>
      <c r="EN757" s="4"/>
      <c r="EO757" s="4"/>
      <c r="EP757" s="4"/>
      <c r="EQ757" s="4"/>
      <c r="ER757" s="4"/>
      <c r="ES757" s="4"/>
      <c r="ET757" s="4"/>
      <c r="EU757" s="4"/>
      <c r="EV757" s="4"/>
      <c r="EW757" s="4"/>
      <c r="EX757" s="4"/>
      <c r="EY757" s="4"/>
      <c r="EZ757" s="4"/>
      <c r="FA757" s="4"/>
      <c r="FB757" s="4"/>
      <c r="FC757" s="4"/>
      <c r="FD757" s="4"/>
      <c r="FE757" s="4"/>
      <c r="FF757" s="4"/>
      <c r="FG757" s="4"/>
      <c r="FH757" s="4"/>
      <c r="FI757" s="4"/>
      <c r="FJ757" s="4"/>
      <c r="FK757" s="4"/>
      <c r="FL757" s="4"/>
      <c r="FM757" s="4"/>
      <c r="FN757" s="4"/>
      <c r="FO757" s="4"/>
      <c r="FP757" s="4"/>
      <c r="FQ757" s="4"/>
      <c r="FR757" s="4"/>
      <c r="FS757" s="4"/>
      <c r="FT757" s="4"/>
      <c r="FU757" s="4"/>
      <c r="FV757" s="4"/>
      <c r="FW757" s="4"/>
      <c r="FX757" s="4"/>
      <c r="FY757" s="4"/>
      <c r="FZ757" s="4"/>
      <c r="GA757" s="4"/>
      <c r="GB757" s="4"/>
      <c r="GC757" s="4"/>
      <c r="GD757" s="4"/>
      <c r="GE757" s="4"/>
      <c r="GF757" s="4"/>
      <c r="GG757" s="4"/>
      <c r="GH757" s="4"/>
      <c r="GI757" s="4"/>
      <c r="GJ757" s="4"/>
      <c r="GK757" s="4"/>
      <c r="GL757" s="4"/>
      <c r="GM757" s="4"/>
      <c r="GN757" s="4"/>
      <c r="GO757" s="4"/>
      <c r="GP757" s="4"/>
      <c r="GQ757" s="4"/>
      <c r="GR757" s="4"/>
      <c r="GS757" s="4"/>
      <c r="GT757" s="4"/>
      <c r="GU757" s="4"/>
      <c r="GV757" s="4"/>
      <c r="GW757" s="4"/>
      <c r="GX757" s="4"/>
      <c r="GY757" s="4"/>
      <c r="GZ757" s="4"/>
      <c r="HA757" s="4"/>
      <c r="HB757" s="4"/>
      <c r="HC757" s="4"/>
      <c r="HD757" s="4"/>
      <c r="HE757" s="4"/>
      <c r="HF757" s="4"/>
      <c r="HG757" s="4"/>
      <c r="HH757" s="4"/>
      <c r="HI757" s="4"/>
      <c r="HJ757" s="4"/>
      <c r="HK757" s="4"/>
      <c r="HL757" s="4"/>
      <c r="HM757" s="4"/>
      <c r="HN757" s="4"/>
      <c r="HO757" s="4"/>
      <c r="HP757" s="4"/>
      <c r="HQ757" s="4"/>
      <c r="HR757" s="4"/>
      <c r="HS757" s="4"/>
      <c r="HT757" s="4"/>
      <c r="HU757" s="4"/>
      <c r="HV757" s="4"/>
      <c r="HW757" s="4"/>
      <c r="HX757" s="4"/>
      <c r="HY757" s="4"/>
      <c r="HZ757" s="4"/>
      <c r="IA757" s="4"/>
      <c r="IB757" s="4"/>
      <c r="IC757" s="4"/>
      <c r="ID757" s="4"/>
      <c r="IE757" s="4"/>
      <c r="IF757" s="4"/>
      <c r="IG757" s="4"/>
      <c r="IH757" s="4"/>
      <c r="II757" s="4"/>
    </row>
    <row r="758" spans="1:243" s="38" customFormat="1" ht="12.75" hidden="1" x14ac:dyDescent="0.2">
      <c r="A758" s="34"/>
      <c r="B758" s="26"/>
      <c r="C758" s="26"/>
      <c r="D758" s="26"/>
      <c r="E758" s="35"/>
      <c r="F758" s="4"/>
      <c r="G758" s="36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/>
      <c r="BA758" s="4"/>
      <c r="BB758" s="4"/>
      <c r="BC758" s="4"/>
      <c r="BD758" s="4"/>
      <c r="BE758" s="4"/>
      <c r="BF758" s="4"/>
      <c r="BG758" s="4"/>
      <c r="BH758" s="4"/>
      <c r="BI758" s="4"/>
      <c r="BJ758" s="4"/>
      <c r="BK758" s="4"/>
      <c r="BL758" s="4"/>
      <c r="BM758" s="4"/>
      <c r="BN758" s="4"/>
      <c r="BO758" s="4"/>
      <c r="BP758" s="4"/>
      <c r="BQ758" s="4"/>
      <c r="BR758" s="4"/>
      <c r="BS758" s="4"/>
      <c r="BT758" s="4"/>
      <c r="BU758" s="4"/>
      <c r="BV758" s="4"/>
      <c r="BW758" s="4"/>
      <c r="BX758" s="4"/>
      <c r="BY758" s="4"/>
      <c r="BZ758" s="4"/>
      <c r="CA758" s="4"/>
      <c r="CB758" s="4"/>
      <c r="CC758" s="4"/>
      <c r="CD758" s="4"/>
      <c r="CE758" s="4"/>
      <c r="CF758" s="4"/>
      <c r="CG758" s="4"/>
      <c r="CH758" s="4"/>
      <c r="CI758" s="4"/>
      <c r="CJ758" s="4"/>
      <c r="CK758" s="4"/>
      <c r="CL758" s="4"/>
      <c r="CM758" s="4"/>
      <c r="CN758" s="4"/>
      <c r="CO758" s="4"/>
      <c r="CP758" s="4"/>
      <c r="CQ758" s="4"/>
      <c r="CR758" s="4"/>
      <c r="CS758" s="4"/>
      <c r="CT758" s="4"/>
      <c r="CU758" s="4"/>
      <c r="CV758" s="4"/>
      <c r="CW758" s="4"/>
      <c r="CX758" s="4"/>
      <c r="CY758" s="4"/>
      <c r="CZ758" s="4"/>
      <c r="DA758" s="4"/>
      <c r="DB758" s="4"/>
      <c r="DC758" s="4"/>
      <c r="DD758" s="4"/>
      <c r="DE758" s="4"/>
      <c r="DF758" s="4"/>
      <c r="DG758" s="4"/>
      <c r="DH758" s="4"/>
      <c r="DI758" s="4"/>
      <c r="DJ758" s="4"/>
      <c r="DK758" s="4"/>
      <c r="DL758" s="4"/>
      <c r="DM758" s="4"/>
      <c r="DN758" s="4"/>
      <c r="DO758" s="4"/>
      <c r="DP758" s="4"/>
      <c r="DQ758" s="4"/>
      <c r="DR758" s="4"/>
      <c r="DS758" s="4"/>
      <c r="DT758" s="4"/>
      <c r="DU758" s="4"/>
      <c r="DV758" s="4"/>
      <c r="DW758" s="4"/>
      <c r="DX758" s="4"/>
      <c r="DY758" s="4"/>
      <c r="DZ758" s="4"/>
      <c r="EA758" s="4"/>
      <c r="EB758" s="4"/>
      <c r="EC758" s="4"/>
      <c r="ED758" s="4"/>
      <c r="EE758" s="4"/>
      <c r="EF758" s="4"/>
      <c r="EG758" s="4"/>
      <c r="EH758" s="4"/>
      <c r="EI758" s="4"/>
      <c r="EJ758" s="4"/>
      <c r="EK758" s="4"/>
      <c r="EL758" s="4"/>
      <c r="EM758" s="4"/>
      <c r="EN758" s="4"/>
      <c r="EO758" s="4"/>
      <c r="EP758" s="4"/>
      <c r="EQ758" s="4"/>
      <c r="ER758" s="4"/>
      <c r="ES758" s="4"/>
      <c r="ET758" s="4"/>
      <c r="EU758" s="4"/>
      <c r="EV758" s="4"/>
      <c r="EW758" s="4"/>
      <c r="EX758" s="4"/>
      <c r="EY758" s="4"/>
      <c r="EZ758" s="4"/>
      <c r="FA758" s="4"/>
      <c r="FB758" s="4"/>
      <c r="FC758" s="4"/>
      <c r="FD758" s="4"/>
      <c r="FE758" s="4"/>
      <c r="FF758" s="4"/>
      <c r="FG758" s="4"/>
      <c r="FH758" s="4"/>
      <c r="FI758" s="4"/>
      <c r="FJ758" s="4"/>
      <c r="FK758" s="4"/>
      <c r="FL758" s="4"/>
      <c r="FM758" s="4"/>
      <c r="FN758" s="4"/>
      <c r="FO758" s="4"/>
      <c r="FP758" s="4"/>
      <c r="FQ758" s="4"/>
      <c r="FR758" s="4"/>
      <c r="FS758" s="4"/>
      <c r="FT758" s="4"/>
      <c r="FU758" s="4"/>
      <c r="FV758" s="4"/>
      <c r="FW758" s="4"/>
      <c r="FX758" s="4"/>
      <c r="FY758" s="4"/>
      <c r="FZ758" s="4"/>
      <c r="GA758" s="4"/>
      <c r="GB758" s="4"/>
      <c r="GC758" s="4"/>
      <c r="GD758" s="4"/>
      <c r="GE758" s="4"/>
      <c r="GF758" s="4"/>
      <c r="GG758" s="4"/>
      <c r="GH758" s="4"/>
      <c r="GI758" s="4"/>
      <c r="GJ758" s="4"/>
      <c r="GK758" s="4"/>
      <c r="GL758" s="4"/>
      <c r="GM758" s="4"/>
      <c r="GN758" s="4"/>
      <c r="GO758" s="4"/>
      <c r="GP758" s="4"/>
      <c r="GQ758" s="4"/>
      <c r="GR758" s="4"/>
      <c r="GS758" s="4"/>
      <c r="GT758" s="4"/>
      <c r="GU758" s="4"/>
      <c r="GV758" s="4"/>
      <c r="GW758" s="4"/>
      <c r="GX758" s="4"/>
      <c r="GY758" s="4"/>
      <c r="GZ758" s="4"/>
      <c r="HA758" s="4"/>
      <c r="HB758" s="4"/>
      <c r="HC758" s="4"/>
      <c r="HD758" s="4"/>
      <c r="HE758" s="4"/>
      <c r="HF758" s="4"/>
      <c r="HG758" s="4"/>
      <c r="HH758" s="4"/>
      <c r="HI758" s="4"/>
      <c r="HJ758" s="4"/>
      <c r="HK758" s="4"/>
      <c r="HL758" s="4"/>
      <c r="HM758" s="4"/>
      <c r="HN758" s="4"/>
      <c r="HO758" s="4"/>
      <c r="HP758" s="4"/>
      <c r="HQ758" s="4"/>
      <c r="HR758" s="4"/>
      <c r="HS758" s="4"/>
      <c r="HT758" s="4"/>
      <c r="HU758" s="4"/>
      <c r="HV758" s="4"/>
      <c r="HW758" s="4"/>
      <c r="HX758" s="4"/>
      <c r="HY758" s="4"/>
      <c r="HZ758" s="4"/>
      <c r="IA758" s="4"/>
      <c r="IB758" s="4"/>
      <c r="IC758" s="4"/>
      <c r="ID758" s="4"/>
      <c r="IE758" s="4"/>
      <c r="IF758" s="4"/>
      <c r="IG758" s="4"/>
      <c r="IH758" s="4"/>
      <c r="II758" s="4"/>
    </row>
    <row r="759" spans="1:243" s="38" customFormat="1" ht="12.75" x14ac:dyDescent="0.2">
      <c r="A759" s="34"/>
      <c r="B759" s="26"/>
      <c r="C759" s="26"/>
      <c r="D759" s="26"/>
      <c r="E759" s="35"/>
      <c r="F759" s="4"/>
      <c r="G759" s="4"/>
      <c r="H759" s="36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  <c r="AZ759" s="4"/>
      <c r="BA759" s="4"/>
      <c r="BB759" s="4"/>
      <c r="BC759" s="4"/>
      <c r="BD759" s="4"/>
      <c r="BE759" s="4"/>
      <c r="BF759" s="4"/>
      <c r="BG759" s="4"/>
      <c r="BH759" s="4"/>
      <c r="BI759" s="4"/>
      <c r="BJ759" s="4"/>
      <c r="BK759" s="4"/>
      <c r="BL759" s="4"/>
      <c r="BM759" s="4"/>
      <c r="BN759" s="4"/>
      <c r="BO759" s="4"/>
      <c r="BP759" s="4"/>
      <c r="BQ759" s="4"/>
      <c r="BR759" s="4"/>
      <c r="BS759" s="4"/>
      <c r="BT759" s="4"/>
      <c r="BU759" s="4"/>
      <c r="BV759" s="4"/>
      <c r="BW759" s="4"/>
      <c r="BX759" s="4"/>
      <c r="BY759" s="4"/>
      <c r="BZ759" s="4"/>
      <c r="CA759" s="4"/>
      <c r="CB759" s="4"/>
      <c r="CC759" s="4"/>
      <c r="CD759" s="4"/>
      <c r="CE759" s="4"/>
      <c r="CF759" s="4"/>
      <c r="CG759" s="4"/>
      <c r="CH759" s="4"/>
      <c r="CI759" s="4"/>
      <c r="CJ759" s="4"/>
      <c r="CK759" s="4"/>
      <c r="CL759" s="4"/>
      <c r="CM759" s="4"/>
      <c r="CN759" s="4"/>
      <c r="CO759" s="4"/>
      <c r="CP759" s="4"/>
      <c r="CQ759" s="4"/>
      <c r="CR759" s="4"/>
      <c r="CS759" s="4"/>
      <c r="CT759" s="4"/>
      <c r="CU759" s="4"/>
      <c r="CV759" s="4"/>
      <c r="CW759" s="4"/>
      <c r="CX759" s="4"/>
      <c r="CY759" s="4"/>
      <c r="CZ759" s="4"/>
      <c r="DA759" s="4"/>
      <c r="DB759" s="4"/>
      <c r="DC759" s="4"/>
      <c r="DD759" s="4"/>
      <c r="DE759" s="4"/>
      <c r="DF759" s="4"/>
      <c r="DG759" s="4"/>
      <c r="DH759" s="4"/>
      <c r="DI759" s="4"/>
      <c r="DJ759" s="4"/>
      <c r="DK759" s="4"/>
      <c r="DL759" s="4"/>
      <c r="DM759" s="4"/>
      <c r="DN759" s="4"/>
      <c r="DO759" s="4"/>
      <c r="DP759" s="4"/>
      <c r="DQ759" s="4"/>
      <c r="DR759" s="4"/>
      <c r="DS759" s="4"/>
      <c r="DT759" s="4"/>
      <c r="DU759" s="4"/>
      <c r="DV759" s="4"/>
      <c r="DW759" s="4"/>
      <c r="DX759" s="4"/>
      <c r="DY759" s="4"/>
      <c r="DZ759" s="4"/>
      <c r="EA759" s="4"/>
      <c r="EB759" s="4"/>
      <c r="EC759" s="4"/>
      <c r="ED759" s="4"/>
      <c r="EE759" s="4"/>
      <c r="EF759" s="4"/>
      <c r="EG759" s="4"/>
      <c r="EH759" s="4"/>
      <c r="EI759" s="4"/>
      <c r="EJ759" s="4"/>
      <c r="EK759" s="4"/>
      <c r="EL759" s="4"/>
      <c r="EM759" s="4"/>
      <c r="EN759" s="4"/>
      <c r="EO759" s="4"/>
      <c r="EP759" s="4"/>
      <c r="EQ759" s="4"/>
      <c r="ER759" s="4"/>
      <c r="ES759" s="4"/>
      <c r="ET759" s="4"/>
      <c r="EU759" s="4"/>
      <c r="EV759" s="4"/>
      <c r="EW759" s="4"/>
      <c r="EX759" s="4"/>
      <c r="EY759" s="4"/>
      <c r="EZ759" s="4"/>
      <c r="FA759" s="4"/>
      <c r="FB759" s="4"/>
      <c r="FC759" s="4"/>
      <c r="FD759" s="4"/>
      <c r="FE759" s="4"/>
      <c r="FF759" s="4"/>
      <c r="FG759" s="4"/>
      <c r="FH759" s="4"/>
      <c r="FI759" s="4"/>
      <c r="FJ759" s="4"/>
      <c r="FK759" s="4"/>
      <c r="FL759" s="4"/>
      <c r="FM759" s="4"/>
      <c r="FN759" s="4"/>
      <c r="FO759" s="4"/>
      <c r="FP759" s="4"/>
      <c r="FQ759" s="4"/>
      <c r="FR759" s="4"/>
      <c r="FS759" s="4"/>
      <c r="FT759" s="4"/>
      <c r="FU759" s="4"/>
      <c r="FV759" s="4"/>
      <c r="FW759" s="4"/>
      <c r="FX759" s="4"/>
      <c r="FY759" s="4"/>
      <c r="FZ759" s="4"/>
      <c r="GA759" s="4"/>
      <c r="GB759" s="4"/>
      <c r="GC759" s="4"/>
      <c r="GD759" s="4"/>
      <c r="GE759" s="4"/>
      <c r="GF759" s="4"/>
      <c r="GG759" s="4"/>
      <c r="GH759" s="4"/>
      <c r="GI759" s="4"/>
      <c r="GJ759" s="4"/>
      <c r="GK759" s="4"/>
      <c r="GL759" s="4"/>
      <c r="GM759" s="4"/>
      <c r="GN759" s="4"/>
      <c r="GO759" s="4"/>
      <c r="GP759" s="4"/>
      <c r="GQ759" s="4"/>
      <c r="GR759" s="4"/>
      <c r="GS759" s="4"/>
      <c r="GT759" s="4"/>
      <c r="GU759" s="4"/>
      <c r="GV759" s="4"/>
      <c r="GW759" s="4"/>
      <c r="GX759" s="4"/>
      <c r="GY759" s="4"/>
      <c r="GZ759" s="4"/>
      <c r="HA759" s="4"/>
      <c r="HB759" s="4"/>
      <c r="HC759" s="4"/>
      <c r="HD759" s="4"/>
      <c r="HE759" s="4"/>
      <c r="HF759" s="4"/>
      <c r="HG759" s="4"/>
      <c r="HH759" s="4"/>
      <c r="HI759" s="4"/>
      <c r="HJ759" s="4"/>
      <c r="HK759" s="4"/>
      <c r="HL759" s="4"/>
      <c r="HM759" s="4"/>
      <c r="HN759" s="4"/>
      <c r="HO759" s="4"/>
      <c r="HP759" s="4"/>
      <c r="HQ759" s="4"/>
      <c r="HR759" s="4"/>
      <c r="HS759" s="4"/>
      <c r="HT759" s="4"/>
      <c r="HU759" s="4"/>
      <c r="HV759" s="4"/>
      <c r="HW759" s="4"/>
      <c r="HX759" s="4"/>
      <c r="HY759" s="4"/>
      <c r="HZ759" s="4"/>
      <c r="IA759" s="4"/>
      <c r="IB759" s="4"/>
      <c r="IC759" s="4"/>
      <c r="ID759" s="4"/>
      <c r="IE759" s="4"/>
      <c r="IF759" s="4"/>
      <c r="IG759" s="4"/>
      <c r="IH759" s="4"/>
      <c r="II759" s="4"/>
    </row>
    <row r="760" spans="1:243" s="38" customFormat="1" ht="12.75" x14ac:dyDescent="0.2">
      <c r="A760" s="34"/>
      <c r="B760" s="26"/>
      <c r="C760" s="26"/>
      <c r="D760" s="26"/>
      <c r="E760" s="35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  <c r="AZ760" s="4"/>
      <c r="BA760" s="4"/>
      <c r="BB760" s="4"/>
      <c r="BC760" s="4"/>
      <c r="BD760" s="4"/>
      <c r="BE760" s="4"/>
      <c r="BF760" s="4"/>
      <c r="BG760" s="4"/>
      <c r="BH760" s="4"/>
      <c r="BI760" s="4"/>
      <c r="BJ760" s="4"/>
      <c r="BK760" s="4"/>
      <c r="BL760" s="4"/>
      <c r="BM760" s="4"/>
      <c r="BN760" s="4"/>
      <c r="BO760" s="4"/>
      <c r="BP760" s="4"/>
      <c r="BQ760" s="4"/>
      <c r="BR760" s="4"/>
      <c r="BS760" s="4"/>
      <c r="BT760" s="4"/>
      <c r="BU760" s="4"/>
      <c r="BV760" s="4"/>
      <c r="BW760" s="4"/>
      <c r="BX760" s="4"/>
      <c r="BY760" s="4"/>
      <c r="BZ760" s="4"/>
      <c r="CA760" s="4"/>
      <c r="CB760" s="4"/>
      <c r="CC760" s="4"/>
      <c r="CD760" s="4"/>
      <c r="CE760" s="4"/>
      <c r="CF760" s="4"/>
      <c r="CG760" s="4"/>
      <c r="CH760" s="4"/>
      <c r="CI760" s="4"/>
      <c r="CJ760" s="4"/>
      <c r="CK760" s="4"/>
      <c r="CL760" s="4"/>
      <c r="CM760" s="4"/>
      <c r="CN760" s="4"/>
      <c r="CO760" s="4"/>
      <c r="CP760" s="4"/>
      <c r="CQ760" s="4"/>
      <c r="CR760" s="4"/>
      <c r="CS760" s="4"/>
      <c r="CT760" s="4"/>
      <c r="CU760" s="4"/>
      <c r="CV760" s="4"/>
      <c r="CW760" s="4"/>
      <c r="CX760" s="4"/>
      <c r="CY760" s="4"/>
      <c r="CZ760" s="4"/>
      <c r="DA760" s="4"/>
      <c r="DB760" s="4"/>
      <c r="DC760" s="4"/>
      <c r="DD760" s="4"/>
      <c r="DE760" s="4"/>
      <c r="DF760" s="4"/>
      <c r="DG760" s="4"/>
      <c r="DH760" s="4"/>
      <c r="DI760" s="4"/>
      <c r="DJ760" s="4"/>
      <c r="DK760" s="4"/>
      <c r="DL760" s="4"/>
      <c r="DM760" s="4"/>
      <c r="DN760" s="4"/>
      <c r="DO760" s="4"/>
      <c r="DP760" s="4"/>
      <c r="DQ760" s="4"/>
      <c r="DR760" s="4"/>
      <c r="DS760" s="4"/>
      <c r="DT760" s="4"/>
      <c r="DU760" s="4"/>
      <c r="DV760" s="4"/>
      <c r="DW760" s="4"/>
      <c r="DX760" s="4"/>
      <c r="DY760" s="4"/>
      <c r="DZ760" s="4"/>
      <c r="EA760" s="4"/>
      <c r="EB760" s="4"/>
      <c r="EC760" s="4"/>
      <c r="ED760" s="4"/>
      <c r="EE760" s="4"/>
      <c r="EF760" s="4"/>
      <c r="EG760" s="4"/>
      <c r="EH760" s="4"/>
      <c r="EI760" s="4"/>
      <c r="EJ760" s="4"/>
      <c r="EK760" s="4"/>
      <c r="EL760" s="4"/>
      <c r="EM760" s="4"/>
      <c r="EN760" s="4"/>
      <c r="EO760" s="4"/>
      <c r="EP760" s="4"/>
      <c r="EQ760" s="4"/>
      <c r="ER760" s="4"/>
      <c r="ES760" s="4"/>
      <c r="ET760" s="4"/>
      <c r="EU760" s="4"/>
      <c r="EV760" s="4"/>
      <c r="EW760" s="4"/>
      <c r="EX760" s="4"/>
      <c r="EY760" s="4"/>
      <c r="EZ760" s="4"/>
      <c r="FA760" s="4"/>
      <c r="FB760" s="4"/>
      <c r="FC760" s="4"/>
      <c r="FD760" s="4"/>
      <c r="FE760" s="4"/>
      <c r="FF760" s="4"/>
      <c r="FG760" s="4"/>
      <c r="FH760" s="4"/>
      <c r="FI760" s="4"/>
      <c r="FJ760" s="4"/>
      <c r="FK760" s="4"/>
      <c r="FL760" s="4"/>
      <c r="FM760" s="4"/>
      <c r="FN760" s="4"/>
      <c r="FO760" s="4"/>
      <c r="FP760" s="4"/>
      <c r="FQ760" s="4"/>
      <c r="FR760" s="4"/>
      <c r="FS760" s="4"/>
      <c r="FT760" s="4"/>
      <c r="FU760" s="4"/>
      <c r="FV760" s="4"/>
      <c r="FW760" s="4"/>
      <c r="FX760" s="4"/>
      <c r="FY760" s="4"/>
      <c r="FZ760" s="4"/>
      <c r="GA760" s="4"/>
      <c r="GB760" s="4"/>
      <c r="GC760" s="4"/>
      <c r="GD760" s="4"/>
      <c r="GE760" s="4"/>
      <c r="GF760" s="4"/>
      <c r="GG760" s="4"/>
      <c r="GH760" s="4"/>
      <c r="GI760" s="4"/>
      <c r="GJ760" s="4"/>
      <c r="GK760" s="4"/>
      <c r="GL760" s="4"/>
      <c r="GM760" s="4"/>
      <c r="GN760" s="4"/>
      <c r="GO760" s="4"/>
      <c r="GP760" s="4"/>
      <c r="GQ760" s="4"/>
      <c r="GR760" s="4"/>
      <c r="GS760" s="4"/>
      <c r="GT760" s="4"/>
      <c r="GU760" s="4"/>
      <c r="GV760" s="4"/>
      <c r="GW760" s="4"/>
      <c r="GX760" s="4"/>
      <c r="GY760" s="4"/>
      <c r="GZ760" s="4"/>
      <c r="HA760" s="4"/>
      <c r="HB760" s="4"/>
      <c r="HC760" s="4"/>
      <c r="HD760" s="4"/>
      <c r="HE760" s="4"/>
      <c r="HF760" s="4"/>
      <c r="HG760" s="4"/>
      <c r="HH760" s="4"/>
      <c r="HI760" s="4"/>
      <c r="HJ760" s="4"/>
      <c r="HK760" s="4"/>
      <c r="HL760" s="4"/>
      <c r="HM760" s="4"/>
      <c r="HN760" s="4"/>
      <c r="HO760" s="4"/>
      <c r="HP760" s="4"/>
      <c r="HQ760" s="4"/>
      <c r="HR760" s="4"/>
      <c r="HS760" s="4"/>
      <c r="HT760" s="4"/>
      <c r="HU760" s="4"/>
      <c r="HV760" s="4"/>
      <c r="HW760" s="4"/>
      <c r="HX760" s="4"/>
      <c r="HY760" s="4"/>
      <c r="HZ760" s="4"/>
      <c r="IA760" s="4"/>
      <c r="IB760" s="4"/>
      <c r="IC760" s="4"/>
      <c r="ID760" s="4"/>
      <c r="IE760" s="4"/>
      <c r="IF760" s="4"/>
      <c r="IG760" s="4"/>
      <c r="IH760" s="4"/>
      <c r="II760" s="4"/>
    </row>
    <row r="761" spans="1:243" s="38" customFormat="1" ht="12.75" x14ac:dyDescent="0.2">
      <c r="A761" s="34"/>
      <c r="B761" s="26"/>
      <c r="C761" s="26"/>
      <c r="D761" s="26"/>
      <c r="E761" s="35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  <c r="AZ761" s="4"/>
      <c r="BA761" s="4"/>
      <c r="BB761" s="4"/>
      <c r="BC761" s="4"/>
      <c r="BD761" s="4"/>
      <c r="BE761" s="4"/>
      <c r="BF761" s="4"/>
      <c r="BG761" s="4"/>
      <c r="BH761" s="4"/>
      <c r="BI761" s="4"/>
      <c r="BJ761" s="4"/>
      <c r="BK761" s="4"/>
      <c r="BL761" s="4"/>
      <c r="BM761" s="4"/>
      <c r="BN761" s="4"/>
      <c r="BO761" s="4"/>
      <c r="BP761" s="4"/>
      <c r="BQ761" s="4"/>
      <c r="BR761" s="4"/>
      <c r="BS761" s="4"/>
      <c r="BT761" s="4"/>
      <c r="BU761" s="4"/>
      <c r="BV761" s="4"/>
      <c r="BW761" s="4"/>
      <c r="BX761" s="4"/>
      <c r="BY761" s="4"/>
      <c r="BZ761" s="4"/>
      <c r="CA761" s="4"/>
      <c r="CB761" s="4"/>
      <c r="CC761" s="4"/>
      <c r="CD761" s="4"/>
      <c r="CE761" s="4"/>
      <c r="CF761" s="4"/>
      <c r="CG761" s="4"/>
      <c r="CH761" s="4"/>
      <c r="CI761" s="4"/>
      <c r="CJ761" s="4"/>
      <c r="CK761" s="4"/>
      <c r="CL761" s="4"/>
      <c r="CM761" s="4"/>
      <c r="CN761" s="4"/>
      <c r="CO761" s="4"/>
      <c r="CP761" s="4"/>
      <c r="CQ761" s="4"/>
      <c r="CR761" s="4"/>
      <c r="CS761" s="4"/>
      <c r="CT761" s="4"/>
      <c r="CU761" s="4"/>
      <c r="CV761" s="4"/>
      <c r="CW761" s="4"/>
      <c r="CX761" s="4"/>
      <c r="CY761" s="4"/>
      <c r="CZ761" s="4"/>
      <c r="DA761" s="4"/>
      <c r="DB761" s="4"/>
      <c r="DC761" s="4"/>
      <c r="DD761" s="4"/>
      <c r="DE761" s="4"/>
      <c r="DF761" s="4"/>
      <c r="DG761" s="4"/>
      <c r="DH761" s="4"/>
      <c r="DI761" s="4"/>
      <c r="DJ761" s="4"/>
      <c r="DK761" s="4"/>
      <c r="DL761" s="4"/>
      <c r="DM761" s="4"/>
      <c r="DN761" s="4"/>
      <c r="DO761" s="4"/>
      <c r="DP761" s="4"/>
      <c r="DQ761" s="4"/>
      <c r="DR761" s="4"/>
      <c r="DS761" s="4"/>
      <c r="DT761" s="4"/>
      <c r="DU761" s="4"/>
      <c r="DV761" s="4"/>
      <c r="DW761" s="4"/>
      <c r="DX761" s="4"/>
      <c r="DY761" s="4"/>
      <c r="DZ761" s="4"/>
      <c r="EA761" s="4"/>
      <c r="EB761" s="4"/>
      <c r="EC761" s="4"/>
      <c r="ED761" s="4"/>
      <c r="EE761" s="4"/>
      <c r="EF761" s="4"/>
      <c r="EG761" s="4"/>
      <c r="EH761" s="4"/>
      <c r="EI761" s="4"/>
      <c r="EJ761" s="4"/>
      <c r="EK761" s="4"/>
      <c r="EL761" s="4"/>
      <c r="EM761" s="4"/>
      <c r="EN761" s="4"/>
      <c r="EO761" s="4"/>
      <c r="EP761" s="4"/>
      <c r="EQ761" s="4"/>
      <c r="ER761" s="4"/>
      <c r="ES761" s="4"/>
      <c r="ET761" s="4"/>
      <c r="EU761" s="4"/>
      <c r="EV761" s="4"/>
      <c r="EW761" s="4"/>
      <c r="EX761" s="4"/>
      <c r="EY761" s="4"/>
      <c r="EZ761" s="4"/>
      <c r="FA761" s="4"/>
      <c r="FB761" s="4"/>
      <c r="FC761" s="4"/>
      <c r="FD761" s="4"/>
      <c r="FE761" s="4"/>
      <c r="FF761" s="4"/>
      <c r="FG761" s="4"/>
      <c r="FH761" s="4"/>
      <c r="FI761" s="4"/>
      <c r="FJ761" s="4"/>
      <c r="FK761" s="4"/>
      <c r="FL761" s="4"/>
      <c r="FM761" s="4"/>
      <c r="FN761" s="4"/>
      <c r="FO761" s="4"/>
      <c r="FP761" s="4"/>
      <c r="FQ761" s="4"/>
      <c r="FR761" s="4"/>
      <c r="FS761" s="4"/>
      <c r="FT761" s="4"/>
      <c r="FU761" s="4"/>
      <c r="FV761" s="4"/>
      <c r="FW761" s="4"/>
      <c r="FX761" s="4"/>
      <c r="FY761" s="4"/>
      <c r="FZ761" s="4"/>
      <c r="GA761" s="4"/>
      <c r="GB761" s="4"/>
      <c r="GC761" s="4"/>
      <c r="GD761" s="4"/>
      <c r="GE761" s="4"/>
      <c r="GF761" s="4"/>
      <c r="GG761" s="4"/>
      <c r="GH761" s="4"/>
      <c r="GI761" s="4"/>
      <c r="GJ761" s="4"/>
      <c r="GK761" s="4"/>
      <c r="GL761" s="4"/>
      <c r="GM761" s="4"/>
      <c r="GN761" s="4"/>
      <c r="GO761" s="4"/>
      <c r="GP761" s="4"/>
      <c r="GQ761" s="4"/>
      <c r="GR761" s="4"/>
      <c r="GS761" s="4"/>
      <c r="GT761" s="4"/>
      <c r="GU761" s="4"/>
      <c r="GV761" s="4"/>
      <c r="GW761" s="4"/>
      <c r="GX761" s="4"/>
      <c r="GY761" s="4"/>
      <c r="GZ761" s="4"/>
      <c r="HA761" s="4"/>
      <c r="HB761" s="4"/>
      <c r="HC761" s="4"/>
      <c r="HD761" s="4"/>
      <c r="HE761" s="4"/>
      <c r="HF761" s="4"/>
      <c r="HG761" s="4"/>
      <c r="HH761" s="4"/>
      <c r="HI761" s="4"/>
      <c r="HJ761" s="4"/>
      <c r="HK761" s="4"/>
      <c r="HL761" s="4"/>
      <c r="HM761" s="4"/>
      <c r="HN761" s="4"/>
      <c r="HO761" s="4"/>
      <c r="HP761" s="4"/>
      <c r="HQ761" s="4"/>
      <c r="HR761" s="4"/>
      <c r="HS761" s="4"/>
      <c r="HT761" s="4"/>
      <c r="HU761" s="4"/>
      <c r="HV761" s="4"/>
      <c r="HW761" s="4"/>
      <c r="HX761" s="4"/>
      <c r="HY761" s="4"/>
      <c r="HZ761" s="4"/>
      <c r="IA761" s="4"/>
      <c r="IB761" s="4"/>
      <c r="IC761" s="4"/>
      <c r="ID761" s="4"/>
      <c r="IE761" s="4"/>
      <c r="IF761" s="4"/>
      <c r="IG761" s="4"/>
      <c r="IH761" s="4"/>
      <c r="II761" s="4"/>
    </row>
    <row r="762" spans="1:243" s="38" customFormat="1" ht="12.75" x14ac:dyDescent="0.2">
      <c r="A762" s="34"/>
      <c r="B762" s="26"/>
      <c r="C762" s="26"/>
      <c r="D762" s="26"/>
      <c r="E762" s="35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  <c r="AZ762" s="4"/>
      <c r="BA762" s="4"/>
      <c r="BB762" s="4"/>
      <c r="BC762" s="4"/>
      <c r="BD762" s="4"/>
      <c r="BE762" s="4"/>
      <c r="BF762" s="4"/>
      <c r="BG762" s="4"/>
      <c r="BH762" s="4"/>
      <c r="BI762" s="4"/>
      <c r="BJ762" s="4"/>
      <c r="BK762" s="4"/>
      <c r="BL762" s="4"/>
      <c r="BM762" s="4"/>
      <c r="BN762" s="4"/>
      <c r="BO762" s="4"/>
      <c r="BP762" s="4"/>
      <c r="BQ762" s="4"/>
      <c r="BR762" s="4"/>
      <c r="BS762" s="4"/>
      <c r="BT762" s="4"/>
      <c r="BU762" s="4"/>
      <c r="BV762" s="4"/>
      <c r="BW762" s="4"/>
      <c r="BX762" s="4"/>
      <c r="BY762" s="4"/>
      <c r="BZ762" s="4"/>
      <c r="CA762" s="4"/>
      <c r="CB762" s="4"/>
      <c r="CC762" s="4"/>
      <c r="CD762" s="4"/>
      <c r="CE762" s="4"/>
      <c r="CF762" s="4"/>
      <c r="CG762" s="4"/>
      <c r="CH762" s="4"/>
      <c r="CI762" s="4"/>
      <c r="CJ762" s="4"/>
      <c r="CK762" s="4"/>
      <c r="CL762" s="4"/>
      <c r="CM762" s="4"/>
      <c r="CN762" s="4"/>
      <c r="CO762" s="4"/>
      <c r="CP762" s="4"/>
      <c r="CQ762" s="4"/>
      <c r="CR762" s="4"/>
      <c r="CS762" s="4"/>
      <c r="CT762" s="4"/>
      <c r="CU762" s="4"/>
      <c r="CV762" s="4"/>
      <c r="CW762" s="4"/>
      <c r="CX762" s="4"/>
      <c r="CY762" s="4"/>
      <c r="CZ762" s="4"/>
      <c r="DA762" s="4"/>
      <c r="DB762" s="4"/>
      <c r="DC762" s="4"/>
      <c r="DD762" s="4"/>
      <c r="DE762" s="4"/>
      <c r="DF762" s="4"/>
      <c r="DG762" s="4"/>
      <c r="DH762" s="4"/>
      <c r="DI762" s="4"/>
      <c r="DJ762" s="4"/>
      <c r="DK762" s="4"/>
      <c r="DL762" s="4"/>
      <c r="DM762" s="4"/>
      <c r="DN762" s="4"/>
      <c r="DO762" s="4"/>
      <c r="DP762" s="4"/>
      <c r="DQ762" s="4"/>
      <c r="DR762" s="4"/>
      <c r="DS762" s="4"/>
      <c r="DT762" s="4"/>
      <c r="DU762" s="4"/>
      <c r="DV762" s="4"/>
      <c r="DW762" s="4"/>
      <c r="DX762" s="4"/>
      <c r="DY762" s="4"/>
      <c r="DZ762" s="4"/>
      <c r="EA762" s="4"/>
      <c r="EB762" s="4"/>
      <c r="EC762" s="4"/>
      <c r="ED762" s="4"/>
      <c r="EE762" s="4"/>
      <c r="EF762" s="4"/>
      <c r="EG762" s="4"/>
      <c r="EH762" s="4"/>
      <c r="EI762" s="4"/>
      <c r="EJ762" s="4"/>
      <c r="EK762" s="4"/>
      <c r="EL762" s="4"/>
      <c r="EM762" s="4"/>
      <c r="EN762" s="4"/>
      <c r="EO762" s="4"/>
      <c r="EP762" s="4"/>
      <c r="EQ762" s="4"/>
      <c r="ER762" s="4"/>
      <c r="ES762" s="4"/>
      <c r="ET762" s="4"/>
      <c r="EU762" s="4"/>
      <c r="EV762" s="4"/>
      <c r="EW762" s="4"/>
      <c r="EX762" s="4"/>
      <c r="EY762" s="4"/>
      <c r="EZ762" s="4"/>
      <c r="FA762" s="4"/>
      <c r="FB762" s="4"/>
      <c r="FC762" s="4"/>
      <c r="FD762" s="4"/>
      <c r="FE762" s="4"/>
      <c r="FF762" s="4"/>
      <c r="FG762" s="4"/>
      <c r="FH762" s="4"/>
      <c r="FI762" s="4"/>
      <c r="FJ762" s="4"/>
      <c r="FK762" s="4"/>
      <c r="FL762" s="4"/>
      <c r="FM762" s="4"/>
      <c r="FN762" s="4"/>
      <c r="FO762" s="4"/>
      <c r="FP762" s="4"/>
      <c r="FQ762" s="4"/>
      <c r="FR762" s="4"/>
      <c r="FS762" s="4"/>
      <c r="FT762" s="4"/>
      <c r="FU762" s="4"/>
      <c r="FV762" s="4"/>
      <c r="FW762" s="4"/>
      <c r="FX762" s="4"/>
      <c r="FY762" s="4"/>
      <c r="FZ762" s="4"/>
      <c r="GA762" s="4"/>
      <c r="GB762" s="4"/>
      <c r="GC762" s="4"/>
      <c r="GD762" s="4"/>
      <c r="GE762" s="4"/>
      <c r="GF762" s="4"/>
      <c r="GG762" s="4"/>
      <c r="GH762" s="4"/>
      <c r="GI762" s="4"/>
      <c r="GJ762" s="4"/>
      <c r="GK762" s="4"/>
      <c r="GL762" s="4"/>
      <c r="GM762" s="4"/>
      <c r="GN762" s="4"/>
      <c r="GO762" s="4"/>
      <c r="GP762" s="4"/>
      <c r="GQ762" s="4"/>
      <c r="GR762" s="4"/>
      <c r="GS762" s="4"/>
      <c r="GT762" s="4"/>
      <c r="GU762" s="4"/>
      <c r="GV762" s="4"/>
      <c r="GW762" s="4"/>
      <c r="GX762" s="4"/>
      <c r="GY762" s="4"/>
      <c r="GZ762" s="4"/>
      <c r="HA762" s="4"/>
      <c r="HB762" s="4"/>
      <c r="HC762" s="4"/>
      <c r="HD762" s="4"/>
      <c r="HE762" s="4"/>
      <c r="HF762" s="4"/>
      <c r="HG762" s="4"/>
      <c r="HH762" s="4"/>
      <c r="HI762" s="4"/>
      <c r="HJ762" s="4"/>
      <c r="HK762" s="4"/>
      <c r="HL762" s="4"/>
      <c r="HM762" s="4"/>
      <c r="HN762" s="4"/>
      <c r="HO762" s="4"/>
      <c r="HP762" s="4"/>
      <c r="HQ762" s="4"/>
      <c r="HR762" s="4"/>
      <c r="HS762" s="4"/>
      <c r="HT762" s="4"/>
      <c r="HU762" s="4"/>
      <c r="HV762" s="4"/>
      <c r="HW762" s="4"/>
      <c r="HX762" s="4"/>
      <c r="HY762" s="4"/>
      <c r="HZ762" s="4"/>
      <c r="IA762" s="4"/>
      <c r="IB762" s="4"/>
      <c r="IC762" s="4"/>
      <c r="ID762" s="4"/>
      <c r="IE762" s="4"/>
      <c r="IF762" s="4"/>
      <c r="IG762" s="4"/>
      <c r="IH762" s="4"/>
      <c r="II762" s="4"/>
    </row>
    <row r="763" spans="1:243" s="38" customFormat="1" ht="12.75" x14ac:dyDescent="0.2">
      <c r="A763" s="34"/>
      <c r="B763" s="26"/>
      <c r="C763" s="26"/>
      <c r="D763" s="26"/>
      <c r="E763" s="35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  <c r="AZ763" s="4"/>
      <c r="BA763" s="4"/>
      <c r="BB763" s="4"/>
      <c r="BC763" s="4"/>
      <c r="BD763" s="4"/>
      <c r="BE763" s="4"/>
      <c r="BF763" s="4"/>
      <c r="BG763" s="4"/>
      <c r="BH763" s="4"/>
      <c r="BI763" s="4"/>
      <c r="BJ763" s="4"/>
      <c r="BK763" s="4"/>
      <c r="BL763" s="4"/>
      <c r="BM763" s="4"/>
      <c r="BN763" s="4"/>
      <c r="BO763" s="4"/>
      <c r="BP763" s="4"/>
      <c r="BQ763" s="4"/>
      <c r="BR763" s="4"/>
      <c r="BS763" s="4"/>
      <c r="BT763" s="4"/>
      <c r="BU763" s="4"/>
      <c r="BV763" s="4"/>
      <c r="BW763" s="4"/>
      <c r="BX763" s="4"/>
      <c r="BY763" s="4"/>
      <c r="BZ763" s="4"/>
      <c r="CA763" s="4"/>
      <c r="CB763" s="4"/>
      <c r="CC763" s="4"/>
      <c r="CD763" s="4"/>
      <c r="CE763" s="4"/>
      <c r="CF763" s="4"/>
      <c r="CG763" s="4"/>
      <c r="CH763" s="4"/>
      <c r="CI763" s="4"/>
      <c r="CJ763" s="4"/>
      <c r="CK763" s="4"/>
      <c r="CL763" s="4"/>
      <c r="CM763" s="4"/>
      <c r="CN763" s="4"/>
      <c r="CO763" s="4"/>
      <c r="CP763" s="4"/>
      <c r="CQ763" s="4"/>
      <c r="CR763" s="4"/>
      <c r="CS763" s="4"/>
      <c r="CT763" s="4"/>
      <c r="CU763" s="4"/>
      <c r="CV763" s="4"/>
      <c r="CW763" s="4"/>
      <c r="CX763" s="4"/>
      <c r="CY763" s="4"/>
      <c r="CZ763" s="4"/>
      <c r="DA763" s="4"/>
      <c r="DB763" s="4"/>
      <c r="DC763" s="4"/>
      <c r="DD763" s="4"/>
      <c r="DE763" s="4"/>
      <c r="DF763" s="4"/>
      <c r="DG763" s="4"/>
      <c r="DH763" s="4"/>
      <c r="DI763" s="4"/>
      <c r="DJ763" s="4"/>
      <c r="DK763" s="4"/>
      <c r="DL763" s="4"/>
      <c r="DM763" s="4"/>
      <c r="DN763" s="4"/>
      <c r="DO763" s="4"/>
      <c r="DP763" s="4"/>
      <c r="DQ763" s="4"/>
      <c r="DR763" s="4"/>
      <c r="DS763" s="4"/>
      <c r="DT763" s="4"/>
      <c r="DU763" s="4"/>
      <c r="DV763" s="4"/>
      <c r="DW763" s="4"/>
      <c r="DX763" s="4"/>
      <c r="DY763" s="4"/>
      <c r="DZ763" s="4"/>
      <c r="EA763" s="4"/>
      <c r="EB763" s="4"/>
      <c r="EC763" s="4"/>
      <c r="ED763" s="4"/>
      <c r="EE763" s="4"/>
      <c r="EF763" s="4"/>
      <c r="EG763" s="4"/>
      <c r="EH763" s="4"/>
      <c r="EI763" s="4"/>
      <c r="EJ763" s="4"/>
      <c r="EK763" s="4"/>
      <c r="EL763" s="4"/>
      <c r="EM763" s="4"/>
      <c r="EN763" s="4"/>
      <c r="EO763" s="4"/>
      <c r="EP763" s="4"/>
      <c r="EQ763" s="4"/>
      <c r="ER763" s="4"/>
      <c r="ES763" s="4"/>
      <c r="ET763" s="4"/>
      <c r="EU763" s="4"/>
      <c r="EV763" s="4"/>
      <c r="EW763" s="4"/>
      <c r="EX763" s="4"/>
      <c r="EY763" s="4"/>
      <c r="EZ763" s="4"/>
      <c r="FA763" s="4"/>
      <c r="FB763" s="4"/>
      <c r="FC763" s="4"/>
      <c r="FD763" s="4"/>
      <c r="FE763" s="4"/>
      <c r="FF763" s="4"/>
      <c r="FG763" s="4"/>
      <c r="FH763" s="4"/>
      <c r="FI763" s="4"/>
      <c r="FJ763" s="4"/>
      <c r="FK763" s="4"/>
      <c r="FL763" s="4"/>
      <c r="FM763" s="4"/>
      <c r="FN763" s="4"/>
      <c r="FO763" s="4"/>
      <c r="FP763" s="4"/>
      <c r="FQ763" s="4"/>
      <c r="FR763" s="4"/>
      <c r="FS763" s="4"/>
      <c r="FT763" s="4"/>
      <c r="FU763" s="4"/>
      <c r="FV763" s="4"/>
      <c r="FW763" s="4"/>
      <c r="FX763" s="4"/>
      <c r="FY763" s="4"/>
      <c r="FZ763" s="4"/>
      <c r="GA763" s="4"/>
      <c r="GB763" s="4"/>
      <c r="GC763" s="4"/>
      <c r="GD763" s="4"/>
      <c r="GE763" s="4"/>
      <c r="GF763" s="4"/>
      <c r="GG763" s="4"/>
      <c r="GH763" s="4"/>
      <c r="GI763" s="4"/>
      <c r="GJ763" s="4"/>
      <c r="GK763" s="4"/>
      <c r="GL763" s="4"/>
      <c r="GM763" s="4"/>
      <c r="GN763" s="4"/>
      <c r="GO763" s="4"/>
      <c r="GP763" s="4"/>
      <c r="GQ763" s="4"/>
      <c r="GR763" s="4"/>
      <c r="GS763" s="4"/>
      <c r="GT763" s="4"/>
      <c r="GU763" s="4"/>
      <c r="GV763" s="4"/>
      <c r="GW763" s="4"/>
      <c r="GX763" s="4"/>
      <c r="GY763" s="4"/>
      <c r="GZ763" s="4"/>
      <c r="HA763" s="4"/>
      <c r="HB763" s="4"/>
      <c r="HC763" s="4"/>
      <c r="HD763" s="4"/>
      <c r="HE763" s="4"/>
      <c r="HF763" s="4"/>
      <c r="HG763" s="4"/>
      <c r="HH763" s="4"/>
      <c r="HI763" s="4"/>
      <c r="HJ763" s="4"/>
      <c r="HK763" s="4"/>
      <c r="HL763" s="4"/>
      <c r="HM763" s="4"/>
      <c r="HN763" s="4"/>
      <c r="HO763" s="4"/>
      <c r="HP763" s="4"/>
      <c r="HQ763" s="4"/>
      <c r="HR763" s="4"/>
      <c r="HS763" s="4"/>
      <c r="HT763" s="4"/>
      <c r="HU763" s="4"/>
      <c r="HV763" s="4"/>
      <c r="HW763" s="4"/>
      <c r="HX763" s="4"/>
      <c r="HY763" s="4"/>
      <c r="HZ763" s="4"/>
      <c r="IA763" s="4"/>
      <c r="IB763" s="4"/>
      <c r="IC763" s="4"/>
      <c r="ID763" s="4"/>
      <c r="IE763" s="4"/>
      <c r="IF763" s="4"/>
      <c r="IG763" s="4"/>
      <c r="IH763" s="4"/>
      <c r="II763" s="4"/>
    </row>
    <row r="764" spans="1:243" s="38" customFormat="1" ht="12.75" x14ac:dyDescent="0.2">
      <c r="A764" s="34"/>
      <c r="B764" s="26"/>
      <c r="C764" s="26"/>
      <c r="D764" s="26"/>
      <c r="E764" s="35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  <c r="AZ764" s="4"/>
      <c r="BA764" s="4"/>
      <c r="BB764" s="4"/>
      <c r="BC764" s="4"/>
      <c r="BD764" s="4"/>
      <c r="BE764" s="4"/>
      <c r="BF764" s="4"/>
      <c r="BG764" s="4"/>
      <c r="BH764" s="4"/>
      <c r="BI764" s="4"/>
      <c r="BJ764" s="4"/>
      <c r="BK764" s="4"/>
      <c r="BL764" s="4"/>
      <c r="BM764" s="4"/>
      <c r="BN764" s="4"/>
      <c r="BO764" s="4"/>
      <c r="BP764" s="4"/>
      <c r="BQ764" s="4"/>
      <c r="BR764" s="4"/>
      <c r="BS764" s="4"/>
      <c r="BT764" s="4"/>
      <c r="BU764" s="4"/>
      <c r="BV764" s="4"/>
      <c r="BW764" s="4"/>
      <c r="BX764" s="4"/>
      <c r="BY764" s="4"/>
      <c r="BZ764" s="4"/>
      <c r="CA764" s="4"/>
      <c r="CB764" s="4"/>
      <c r="CC764" s="4"/>
      <c r="CD764" s="4"/>
      <c r="CE764" s="4"/>
      <c r="CF764" s="4"/>
      <c r="CG764" s="4"/>
      <c r="CH764" s="4"/>
      <c r="CI764" s="4"/>
      <c r="CJ764" s="4"/>
      <c r="CK764" s="4"/>
      <c r="CL764" s="4"/>
      <c r="CM764" s="4"/>
      <c r="CN764" s="4"/>
      <c r="CO764" s="4"/>
      <c r="CP764" s="4"/>
      <c r="CQ764" s="4"/>
      <c r="CR764" s="4"/>
      <c r="CS764" s="4"/>
      <c r="CT764" s="4"/>
      <c r="CU764" s="4"/>
      <c r="CV764" s="4"/>
      <c r="CW764" s="4"/>
      <c r="CX764" s="4"/>
      <c r="CY764" s="4"/>
      <c r="CZ764" s="4"/>
      <c r="DA764" s="4"/>
      <c r="DB764" s="4"/>
      <c r="DC764" s="4"/>
      <c r="DD764" s="4"/>
      <c r="DE764" s="4"/>
      <c r="DF764" s="4"/>
      <c r="DG764" s="4"/>
      <c r="DH764" s="4"/>
      <c r="DI764" s="4"/>
      <c r="DJ764" s="4"/>
      <c r="DK764" s="4"/>
      <c r="DL764" s="4"/>
      <c r="DM764" s="4"/>
      <c r="DN764" s="4"/>
      <c r="DO764" s="4"/>
      <c r="DP764" s="4"/>
      <c r="DQ764" s="4"/>
      <c r="DR764" s="4"/>
      <c r="DS764" s="4"/>
      <c r="DT764" s="4"/>
      <c r="DU764" s="4"/>
      <c r="DV764" s="4"/>
      <c r="DW764" s="4"/>
      <c r="DX764" s="4"/>
      <c r="DY764" s="4"/>
      <c r="DZ764" s="4"/>
      <c r="EA764" s="4"/>
      <c r="EB764" s="4"/>
      <c r="EC764" s="4"/>
      <c r="ED764" s="4"/>
      <c r="EE764" s="4"/>
      <c r="EF764" s="4"/>
      <c r="EG764" s="4"/>
      <c r="EH764" s="4"/>
      <c r="EI764" s="4"/>
      <c r="EJ764" s="4"/>
      <c r="EK764" s="4"/>
      <c r="EL764" s="4"/>
      <c r="EM764" s="4"/>
      <c r="EN764" s="4"/>
      <c r="EO764" s="4"/>
      <c r="EP764" s="4"/>
      <c r="EQ764" s="4"/>
      <c r="ER764" s="4"/>
      <c r="ES764" s="4"/>
      <c r="ET764" s="4"/>
      <c r="EU764" s="4"/>
      <c r="EV764" s="4"/>
      <c r="EW764" s="4"/>
      <c r="EX764" s="4"/>
      <c r="EY764" s="4"/>
      <c r="EZ764" s="4"/>
      <c r="FA764" s="4"/>
      <c r="FB764" s="4"/>
      <c r="FC764" s="4"/>
      <c r="FD764" s="4"/>
      <c r="FE764" s="4"/>
      <c r="FF764" s="4"/>
      <c r="FG764" s="4"/>
      <c r="FH764" s="4"/>
      <c r="FI764" s="4"/>
      <c r="FJ764" s="4"/>
      <c r="FK764" s="4"/>
      <c r="FL764" s="4"/>
      <c r="FM764" s="4"/>
      <c r="FN764" s="4"/>
      <c r="FO764" s="4"/>
      <c r="FP764" s="4"/>
      <c r="FQ764" s="4"/>
      <c r="FR764" s="4"/>
      <c r="FS764" s="4"/>
      <c r="FT764" s="4"/>
      <c r="FU764" s="4"/>
      <c r="FV764" s="4"/>
      <c r="FW764" s="4"/>
      <c r="FX764" s="4"/>
      <c r="FY764" s="4"/>
      <c r="FZ764" s="4"/>
      <c r="GA764" s="4"/>
      <c r="GB764" s="4"/>
      <c r="GC764" s="4"/>
      <c r="GD764" s="4"/>
      <c r="GE764" s="4"/>
      <c r="GF764" s="4"/>
      <c r="GG764" s="4"/>
      <c r="GH764" s="4"/>
      <c r="GI764" s="4"/>
      <c r="GJ764" s="4"/>
      <c r="GK764" s="4"/>
      <c r="GL764" s="4"/>
      <c r="GM764" s="4"/>
      <c r="GN764" s="4"/>
      <c r="GO764" s="4"/>
      <c r="GP764" s="4"/>
      <c r="GQ764" s="4"/>
      <c r="GR764" s="4"/>
      <c r="GS764" s="4"/>
      <c r="GT764" s="4"/>
      <c r="GU764" s="4"/>
      <c r="GV764" s="4"/>
      <c r="GW764" s="4"/>
      <c r="GX764" s="4"/>
      <c r="GY764" s="4"/>
      <c r="GZ764" s="4"/>
      <c r="HA764" s="4"/>
      <c r="HB764" s="4"/>
      <c r="HC764" s="4"/>
      <c r="HD764" s="4"/>
      <c r="HE764" s="4"/>
      <c r="HF764" s="4"/>
      <c r="HG764" s="4"/>
      <c r="HH764" s="4"/>
      <c r="HI764" s="4"/>
      <c r="HJ764" s="4"/>
      <c r="HK764" s="4"/>
      <c r="HL764" s="4"/>
      <c r="HM764" s="4"/>
      <c r="HN764" s="4"/>
      <c r="HO764" s="4"/>
      <c r="HP764" s="4"/>
      <c r="HQ764" s="4"/>
      <c r="HR764" s="4"/>
      <c r="HS764" s="4"/>
      <c r="HT764" s="4"/>
      <c r="HU764" s="4"/>
      <c r="HV764" s="4"/>
      <c r="HW764" s="4"/>
      <c r="HX764" s="4"/>
      <c r="HY764" s="4"/>
      <c r="HZ764" s="4"/>
      <c r="IA764" s="4"/>
      <c r="IB764" s="4"/>
      <c r="IC764" s="4"/>
      <c r="ID764" s="4"/>
      <c r="IE764" s="4"/>
      <c r="IF764" s="4"/>
      <c r="IG764" s="4"/>
      <c r="IH764" s="4"/>
      <c r="II764" s="4"/>
    </row>
    <row r="765" spans="1:243" s="38" customFormat="1" ht="12.75" x14ac:dyDescent="0.2">
      <c r="A765" s="34"/>
      <c r="B765" s="26"/>
      <c r="C765" s="26"/>
      <c r="D765" s="26"/>
      <c r="E765" s="35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  <c r="AZ765" s="4"/>
      <c r="BA765" s="4"/>
      <c r="BB765" s="4"/>
      <c r="BC765" s="4"/>
      <c r="BD765" s="4"/>
      <c r="BE765" s="4"/>
      <c r="BF765" s="4"/>
      <c r="BG765" s="4"/>
      <c r="BH765" s="4"/>
      <c r="BI765" s="4"/>
      <c r="BJ765" s="4"/>
      <c r="BK765" s="4"/>
      <c r="BL765" s="4"/>
      <c r="BM765" s="4"/>
      <c r="BN765" s="4"/>
      <c r="BO765" s="4"/>
      <c r="BP765" s="4"/>
      <c r="BQ765" s="4"/>
      <c r="BR765" s="4"/>
      <c r="BS765" s="4"/>
      <c r="BT765" s="4"/>
      <c r="BU765" s="4"/>
      <c r="BV765" s="4"/>
      <c r="BW765" s="4"/>
      <c r="BX765" s="4"/>
      <c r="BY765" s="4"/>
      <c r="BZ765" s="4"/>
      <c r="CA765" s="4"/>
      <c r="CB765" s="4"/>
      <c r="CC765" s="4"/>
      <c r="CD765" s="4"/>
      <c r="CE765" s="4"/>
      <c r="CF765" s="4"/>
      <c r="CG765" s="4"/>
      <c r="CH765" s="4"/>
      <c r="CI765" s="4"/>
      <c r="CJ765" s="4"/>
      <c r="CK765" s="4"/>
      <c r="CL765" s="4"/>
      <c r="CM765" s="4"/>
      <c r="CN765" s="4"/>
      <c r="CO765" s="4"/>
      <c r="CP765" s="4"/>
      <c r="CQ765" s="4"/>
      <c r="CR765" s="4"/>
      <c r="CS765" s="4"/>
      <c r="CT765" s="4"/>
      <c r="CU765" s="4"/>
      <c r="CV765" s="4"/>
      <c r="CW765" s="4"/>
      <c r="CX765" s="4"/>
      <c r="CY765" s="4"/>
      <c r="CZ765" s="4"/>
      <c r="DA765" s="4"/>
      <c r="DB765" s="4"/>
      <c r="DC765" s="4"/>
      <c r="DD765" s="4"/>
      <c r="DE765" s="4"/>
      <c r="DF765" s="4"/>
      <c r="DG765" s="4"/>
      <c r="DH765" s="4"/>
      <c r="DI765" s="4"/>
      <c r="DJ765" s="4"/>
      <c r="DK765" s="4"/>
      <c r="DL765" s="4"/>
      <c r="DM765" s="4"/>
      <c r="DN765" s="4"/>
      <c r="DO765" s="4"/>
      <c r="DP765" s="4"/>
      <c r="DQ765" s="4"/>
      <c r="DR765" s="4"/>
      <c r="DS765" s="4"/>
      <c r="DT765" s="4"/>
      <c r="DU765" s="4"/>
      <c r="DV765" s="4"/>
      <c r="DW765" s="4"/>
      <c r="DX765" s="4"/>
      <c r="DY765" s="4"/>
      <c r="DZ765" s="4"/>
      <c r="EA765" s="4"/>
      <c r="EB765" s="4"/>
      <c r="EC765" s="4"/>
      <c r="ED765" s="4"/>
      <c r="EE765" s="4"/>
      <c r="EF765" s="4"/>
      <c r="EG765" s="4"/>
      <c r="EH765" s="4"/>
      <c r="EI765" s="4"/>
      <c r="EJ765" s="4"/>
      <c r="EK765" s="4"/>
      <c r="EL765" s="4"/>
      <c r="EM765" s="4"/>
      <c r="EN765" s="4"/>
      <c r="EO765" s="4"/>
      <c r="EP765" s="4"/>
      <c r="EQ765" s="4"/>
      <c r="ER765" s="4"/>
      <c r="ES765" s="4"/>
      <c r="ET765" s="4"/>
      <c r="EU765" s="4"/>
      <c r="EV765" s="4"/>
      <c r="EW765" s="4"/>
      <c r="EX765" s="4"/>
      <c r="EY765" s="4"/>
      <c r="EZ765" s="4"/>
      <c r="FA765" s="4"/>
      <c r="FB765" s="4"/>
      <c r="FC765" s="4"/>
      <c r="FD765" s="4"/>
      <c r="FE765" s="4"/>
      <c r="FF765" s="4"/>
      <c r="FG765" s="4"/>
      <c r="FH765" s="4"/>
      <c r="FI765" s="4"/>
      <c r="FJ765" s="4"/>
      <c r="FK765" s="4"/>
      <c r="FL765" s="4"/>
      <c r="FM765" s="4"/>
      <c r="FN765" s="4"/>
      <c r="FO765" s="4"/>
      <c r="FP765" s="4"/>
      <c r="FQ765" s="4"/>
      <c r="FR765" s="4"/>
      <c r="FS765" s="4"/>
      <c r="FT765" s="4"/>
      <c r="FU765" s="4"/>
      <c r="FV765" s="4"/>
      <c r="FW765" s="4"/>
      <c r="FX765" s="4"/>
      <c r="FY765" s="4"/>
      <c r="FZ765" s="4"/>
      <c r="GA765" s="4"/>
      <c r="GB765" s="4"/>
      <c r="GC765" s="4"/>
      <c r="GD765" s="4"/>
      <c r="GE765" s="4"/>
      <c r="GF765" s="4"/>
      <c r="GG765" s="4"/>
      <c r="GH765" s="4"/>
      <c r="GI765" s="4"/>
      <c r="GJ765" s="4"/>
      <c r="GK765" s="4"/>
      <c r="GL765" s="4"/>
      <c r="GM765" s="4"/>
      <c r="GN765" s="4"/>
      <c r="GO765" s="4"/>
      <c r="GP765" s="4"/>
      <c r="GQ765" s="4"/>
      <c r="GR765" s="4"/>
      <c r="GS765" s="4"/>
      <c r="GT765" s="4"/>
      <c r="GU765" s="4"/>
      <c r="GV765" s="4"/>
      <c r="GW765" s="4"/>
      <c r="GX765" s="4"/>
      <c r="GY765" s="4"/>
      <c r="GZ765" s="4"/>
      <c r="HA765" s="4"/>
      <c r="HB765" s="4"/>
      <c r="HC765" s="4"/>
      <c r="HD765" s="4"/>
      <c r="HE765" s="4"/>
      <c r="HF765" s="4"/>
      <c r="HG765" s="4"/>
      <c r="HH765" s="4"/>
      <c r="HI765" s="4"/>
      <c r="HJ765" s="4"/>
      <c r="HK765" s="4"/>
      <c r="HL765" s="4"/>
      <c r="HM765" s="4"/>
      <c r="HN765" s="4"/>
      <c r="HO765" s="4"/>
      <c r="HP765" s="4"/>
      <c r="HQ765" s="4"/>
      <c r="HR765" s="4"/>
      <c r="HS765" s="4"/>
      <c r="HT765" s="4"/>
      <c r="HU765" s="4"/>
      <c r="HV765" s="4"/>
      <c r="HW765" s="4"/>
      <c r="HX765" s="4"/>
      <c r="HY765" s="4"/>
      <c r="HZ765" s="4"/>
      <c r="IA765" s="4"/>
      <c r="IB765" s="4"/>
      <c r="IC765" s="4"/>
      <c r="ID765" s="4"/>
      <c r="IE765" s="4"/>
      <c r="IF765" s="4"/>
      <c r="IG765" s="4"/>
      <c r="IH765" s="4"/>
      <c r="II765" s="4"/>
    </row>
    <row r="766" spans="1:243" s="38" customFormat="1" ht="12.75" x14ac:dyDescent="0.2">
      <c r="A766" s="34"/>
      <c r="B766" s="26"/>
      <c r="C766" s="26"/>
      <c r="D766" s="26"/>
      <c r="E766" s="35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  <c r="AZ766" s="4"/>
      <c r="BA766" s="4"/>
      <c r="BB766" s="4"/>
      <c r="BC766" s="4"/>
      <c r="BD766" s="4"/>
      <c r="BE766" s="4"/>
      <c r="BF766" s="4"/>
      <c r="BG766" s="4"/>
      <c r="BH766" s="4"/>
      <c r="BI766" s="4"/>
      <c r="BJ766" s="4"/>
      <c r="BK766" s="4"/>
      <c r="BL766" s="4"/>
      <c r="BM766" s="4"/>
      <c r="BN766" s="4"/>
      <c r="BO766" s="4"/>
      <c r="BP766" s="4"/>
      <c r="BQ766" s="4"/>
      <c r="BR766" s="4"/>
      <c r="BS766" s="4"/>
      <c r="BT766" s="4"/>
      <c r="BU766" s="4"/>
      <c r="BV766" s="4"/>
      <c r="BW766" s="4"/>
      <c r="BX766" s="4"/>
      <c r="BY766" s="4"/>
      <c r="BZ766" s="4"/>
      <c r="CA766" s="4"/>
      <c r="CB766" s="4"/>
      <c r="CC766" s="4"/>
      <c r="CD766" s="4"/>
      <c r="CE766" s="4"/>
      <c r="CF766" s="4"/>
      <c r="CG766" s="4"/>
      <c r="CH766" s="4"/>
      <c r="CI766" s="4"/>
      <c r="CJ766" s="4"/>
      <c r="CK766" s="4"/>
      <c r="CL766" s="4"/>
      <c r="CM766" s="4"/>
      <c r="CN766" s="4"/>
      <c r="CO766" s="4"/>
      <c r="CP766" s="4"/>
      <c r="CQ766" s="4"/>
      <c r="CR766" s="4"/>
      <c r="CS766" s="4"/>
      <c r="CT766" s="4"/>
      <c r="CU766" s="4"/>
      <c r="CV766" s="4"/>
      <c r="CW766" s="4"/>
      <c r="CX766" s="4"/>
      <c r="CY766" s="4"/>
      <c r="CZ766" s="4"/>
      <c r="DA766" s="4"/>
      <c r="DB766" s="4"/>
      <c r="DC766" s="4"/>
      <c r="DD766" s="4"/>
      <c r="DE766" s="4"/>
      <c r="DF766" s="4"/>
      <c r="DG766" s="4"/>
      <c r="DH766" s="4"/>
      <c r="DI766" s="4"/>
      <c r="DJ766" s="4"/>
      <c r="DK766" s="4"/>
      <c r="DL766" s="4"/>
      <c r="DM766" s="4"/>
      <c r="DN766" s="4"/>
      <c r="DO766" s="4"/>
      <c r="DP766" s="4"/>
      <c r="DQ766" s="4"/>
      <c r="DR766" s="4"/>
      <c r="DS766" s="4"/>
      <c r="DT766" s="4"/>
      <c r="DU766" s="4"/>
      <c r="DV766" s="4"/>
      <c r="DW766" s="4"/>
      <c r="DX766" s="4"/>
      <c r="DY766" s="4"/>
      <c r="DZ766" s="4"/>
      <c r="EA766" s="4"/>
      <c r="EB766" s="4"/>
      <c r="EC766" s="4"/>
      <c r="ED766" s="4"/>
      <c r="EE766" s="4"/>
      <c r="EF766" s="4"/>
      <c r="EG766" s="4"/>
      <c r="EH766" s="4"/>
      <c r="EI766" s="4"/>
      <c r="EJ766" s="4"/>
      <c r="EK766" s="4"/>
      <c r="EL766" s="4"/>
      <c r="EM766" s="4"/>
      <c r="EN766" s="4"/>
      <c r="EO766" s="4"/>
      <c r="EP766" s="4"/>
      <c r="EQ766" s="4"/>
      <c r="ER766" s="4"/>
      <c r="ES766" s="4"/>
      <c r="ET766" s="4"/>
      <c r="EU766" s="4"/>
      <c r="EV766" s="4"/>
      <c r="EW766" s="4"/>
      <c r="EX766" s="4"/>
      <c r="EY766" s="4"/>
      <c r="EZ766" s="4"/>
      <c r="FA766" s="4"/>
      <c r="FB766" s="4"/>
      <c r="FC766" s="4"/>
      <c r="FD766" s="4"/>
      <c r="FE766" s="4"/>
      <c r="FF766" s="4"/>
      <c r="FG766" s="4"/>
      <c r="FH766" s="4"/>
      <c r="FI766" s="4"/>
      <c r="FJ766" s="4"/>
      <c r="FK766" s="4"/>
      <c r="FL766" s="4"/>
      <c r="FM766" s="4"/>
      <c r="FN766" s="4"/>
      <c r="FO766" s="4"/>
      <c r="FP766" s="4"/>
      <c r="FQ766" s="4"/>
      <c r="FR766" s="4"/>
      <c r="FS766" s="4"/>
      <c r="FT766" s="4"/>
      <c r="FU766" s="4"/>
      <c r="FV766" s="4"/>
      <c r="FW766" s="4"/>
      <c r="FX766" s="4"/>
      <c r="FY766" s="4"/>
      <c r="FZ766" s="4"/>
      <c r="GA766" s="4"/>
      <c r="GB766" s="4"/>
      <c r="GC766" s="4"/>
      <c r="GD766" s="4"/>
      <c r="GE766" s="4"/>
      <c r="GF766" s="4"/>
      <c r="GG766" s="4"/>
      <c r="GH766" s="4"/>
      <c r="GI766" s="4"/>
      <c r="GJ766" s="4"/>
      <c r="GK766" s="4"/>
      <c r="GL766" s="4"/>
      <c r="GM766" s="4"/>
      <c r="GN766" s="4"/>
      <c r="GO766" s="4"/>
      <c r="GP766" s="4"/>
      <c r="GQ766" s="4"/>
      <c r="GR766" s="4"/>
      <c r="GS766" s="4"/>
      <c r="GT766" s="4"/>
      <c r="GU766" s="4"/>
      <c r="GV766" s="4"/>
      <c r="GW766" s="4"/>
      <c r="GX766" s="4"/>
      <c r="GY766" s="4"/>
      <c r="GZ766" s="4"/>
      <c r="HA766" s="4"/>
      <c r="HB766" s="4"/>
      <c r="HC766" s="4"/>
      <c r="HD766" s="4"/>
      <c r="HE766" s="4"/>
      <c r="HF766" s="4"/>
      <c r="HG766" s="4"/>
      <c r="HH766" s="4"/>
      <c r="HI766" s="4"/>
      <c r="HJ766" s="4"/>
      <c r="HK766" s="4"/>
      <c r="HL766" s="4"/>
      <c r="HM766" s="4"/>
      <c r="HN766" s="4"/>
      <c r="HO766" s="4"/>
      <c r="HP766" s="4"/>
      <c r="HQ766" s="4"/>
      <c r="HR766" s="4"/>
      <c r="HS766" s="4"/>
      <c r="HT766" s="4"/>
      <c r="HU766" s="4"/>
      <c r="HV766" s="4"/>
      <c r="HW766" s="4"/>
      <c r="HX766" s="4"/>
      <c r="HY766" s="4"/>
      <c r="HZ766" s="4"/>
      <c r="IA766" s="4"/>
      <c r="IB766" s="4"/>
      <c r="IC766" s="4"/>
      <c r="ID766" s="4"/>
      <c r="IE766" s="4"/>
      <c r="IF766" s="4"/>
      <c r="IG766" s="4"/>
      <c r="IH766" s="4"/>
      <c r="II766" s="4"/>
    </row>
    <row r="767" spans="1:243" s="38" customFormat="1" ht="12.75" x14ac:dyDescent="0.2">
      <c r="A767" s="34"/>
      <c r="B767" s="26"/>
      <c r="C767" s="26"/>
      <c r="D767" s="26"/>
      <c r="E767" s="35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  <c r="AZ767" s="4"/>
      <c r="BA767" s="4"/>
      <c r="BB767" s="4"/>
      <c r="BC767" s="4"/>
      <c r="BD767" s="4"/>
      <c r="BE767" s="4"/>
      <c r="BF767" s="4"/>
      <c r="BG767" s="4"/>
      <c r="BH767" s="4"/>
      <c r="BI767" s="4"/>
      <c r="BJ767" s="4"/>
      <c r="BK767" s="4"/>
      <c r="BL767" s="4"/>
      <c r="BM767" s="4"/>
      <c r="BN767" s="4"/>
      <c r="BO767" s="4"/>
      <c r="BP767" s="4"/>
      <c r="BQ767" s="4"/>
      <c r="BR767" s="4"/>
      <c r="BS767" s="4"/>
      <c r="BT767" s="4"/>
      <c r="BU767" s="4"/>
      <c r="BV767" s="4"/>
      <c r="BW767" s="4"/>
      <c r="BX767" s="4"/>
      <c r="BY767" s="4"/>
      <c r="BZ767" s="4"/>
      <c r="CA767" s="4"/>
      <c r="CB767" s="4"/>
      <c r="CC767" s="4"/>
      <c r="CD767" s="4"/>
      <c r="CE767" s="4"/>
      <c r="CF767" s="4"/>
      <c r="CG767" s="4"/>
      <c r="CH767" s="4"/>
      <c r="CI767" s="4"/>
      <c r="CJ767" s="4"/>
      <c r="CK767" s="4"/>
      <c r="CL767" s="4"/>
      <c r="CM767" s="4"/>
      <c r="CN767" s="4"/>
      <c r="CO767" s="4"/>
      <c r="CP767" s="4"/>
      <c r="CQ767" s="4"/>
      <c r="CR767" s="4"/>
      <c r="CS767" s="4"/>
      <c r="CT767" s="4"/>
      <c r="CU767" s="4"/>
      <c r="CV767" s="4"/>
      <c r="CW767" s="4"/>
      <c r="CX767" s="4"/>
      <c r="CY767" s="4"/>
      <c r="CZ767" s="4"/>
      <c r="DA767" s="4"/>
      <c r="DB767" s="4"/>
      <c r="DC767" s="4"/>
      <c r="DD767" s="4"/>
      <c r="DE767" s="4"/>
      <c r="DF767" s="4"/>
      <c r="DG767" s="4"/>
      <c r="DH767" s="4"/>
      <c r="DI767" s="4"/>
      <c r="DJ767" s="4"/>
      <c r="DK767" s="4"/>
      <c r="DL767" s="4"/>
      <c r="DM767" s="4"/>
      <c r="DN767" s="4"/>
      <c r="DO767" s="4"/>
      <c r="DP767" s="4"/>
      <c r="DQ767" s="4"/>
      <c r="DR767" s="4"/>
      <c r="DS767" s="4"/>
      <c r="DT767" s="4"/>
      <c r="DU767" s="4"/>
      <c r="DV767" s="4"/>
      <c r="DW767" s="4"/>
      <c r="DX767" s="4"/>
      <c r="DY767" s="4"/>
      <c r="DZ767" s="4"/>
      <c r="EA767" s="4"/>
      <c r="EB767" s="4"/>
      <c r="EC767" s="4"/>
      <c r="ED767" s="4"/>
      <c r="EE767" s="4"/>
      <c r="EF767" s="4"/>
      <c r="EG767" s="4"/>
      <c r="EH767" s="4"/>
      <c r="EI767" s="4"/>
      <c r="EJ767" s="4"/>
      <c r="EK767" s="4"/>
      <c r="EL767" s="4"/>
      <c r="EM767" s="4"/>
      <c r="EN767" s="4"/>
      <c r="EO767" s="4"/>
      <c r="EP767" s="4"/>
      <c r="EQ767" s="4"/>
      <c r="ER767" s="4"/>
      <c r="ES767" s="4"/>
      <c r="ET767" s="4"/>
      <c r="EU767" s="4"/>
      <c r="EV767" s="4"/>
      <c r="EW767" s="4"/>
      <c r="EX767" s="4"/>
      <c r="EY767" s="4"/>
      <c r="EZ767" s="4"/>
      <c r="FA767" s="4"/>
      <c r="FB767" s="4"/>
      <c r="FC767" s="4"/>
      <c r="FD767" s="4"/>
      <c r="FE767" s="4"/>
      <c r="FF767" s="4"/>
      <c r="FG767" s="4"/>
      <c r="FH767" s="4"/>
      <c r="FI767" s="4"/>
      <c r="FJ767" s="4"/>
      <c r="FK767" s="4"/>
      <c r="FL767" s="4"/>
      <c r="FM767" s="4"/>
      <c r="FN767" s="4"/>
      <c r="FO767" s="4"/>
      <c r="FP767" s="4"/>
      <c r="FQ767" s="4"/>
      <c r="FR767" s="4"/>
      <c r="FS767" s="4"/>
      <c r="FT767" s="4"/>
      <c r="FU767" s="4"/>
      <c r="FV767" s="4"/>
      <c r="FW767" s="4"/>
      <c r="FX767" s="4"/>
      <c r="FY767" s="4"/>
      <c r="FZ767" s="4"/>
      <c r="GA767" s="4"/>
      <c r="GB767" s="4"/>
      <c r="GC767" s="4"/>
      <c r="GD767" s="4"/>
      <c r="GE767" s="4"/>
      <c r="GF767" s="4"/>
      <c r="GG767" s="4"/>
      <c r="GH767" s="4"/>
      <c r="GI767" s="4"/>
      <c r="GJ767" s="4"/>
      <c r="GK767" s="4"/>
      <c r="GL767" s="4"/>
      <c r="GM767" s="4"/>
      <c r="GN767" s="4"/>
      <c r="GO767" s="4"/>
      <c r="GP767" s="4"/>
      <c r="GQ767" s="4"/>
      <c r="GR767" s="4"/>
      <c r="GS767" s="4"/>
      <c r="GT767" s="4"/>
      <c r="GU767" s="4"/>
      <c r="GV767" s="4"/>
      <c r="GW767" s="4"/>
      <c r="GX767" s="4"/>
      <c r="GY767" s="4"/>
      <c r="GZ767" s="4"/>
      <c r="HA767" s="4"/>
      <c r="HB767" s="4"/>
      <c r="HC767" s="4"/>
      <c r="HD767" s="4"/>
      <c r="HE767" s="4"/>
      <c r="HF767" s="4"/>
      <c r="HG767" s="4"/>
      <c r="HH767" s="4"/>
      <c r="HI767" s="4"/>
      <c r="HJ767" s="4"/>
      <c r="HK767" s="4"/>
      <c r="HL767" s="4"/>
      <c r="HM767" s="4"/>
      <c r="HN767" s="4"/>
      <c r="HO767" s="4"/>
      <c r="HP767" s="4"/>
      <c r="HQ767" s="4"/>
      <c r="HR767" s="4"/>
      <c r="HS767" s="4"/>
      <c r="HT767" s="4"/>
      <c r="HU767" s="4"/>
      <c r="HV767" s="4"/>
      <c r="HW767" s="4"/>
      <c r="HX767" s="4"/>
      <c r="HY767" s="4"/>
      <c r="HZ767" s="4"/>
      <c r="IA767" s="4"/>
      <c r="IB767" s="4"/>
      <c r="IC767" s="4"/>
      <c r="ID767" s="4"/>
      <c r="IE767" s="4"/>
      <c r="IF767" s="4"/>
      <c r="IG767" s="4"/>
      <c r="IH767" s="4"/>
      <c r="II767" s="4"/>
    </row>
    <row r="768" spans="1:243" s="38" customFormat="1" ht="12.75" x14ac:dyDescent="0.2">
      <c r="A768" s="34"/>
      <c r="B768" s="26"/>
      <c r="C768" s="26"/>
      <c r="D768" s="26"/>
      <c r="E768" s="35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  <c r="AZ768" s="4"/>
      <c r="BA768" s="4"/>
      <c r="BB768" s="4"/>
      <c r="BC768" s="4"/>
      <c r="BD768" s="4"/>
      <c r="BE768" s="4"/>
      <c r="BF768" s="4"/>
      <c r="BG768" s="4"/>
      <c r="BH768" s="4"/>
      <c r="BI768" s="4"/>
      <c r="BJ768" s="4"/>
      <c r="BK768" s="4"/>
      <c r="BL768" s="4"/>
      <c r="BM768" s="4"/>
      <c r="BN768" s="4"/>
      <c r="BO768" s="4"/>
      <c r="BP768" s="4"/>
      <c r="BQ768" s="4"/>
      <c r="BR768" s="4"/>
      <c r="BS768" s="4"/>
      <c r="BT768" s="4"/>
      <c r="BU768" s="4"/>
      <c r="BV768" s="4"/>
      <c r="BW768" s="4"/>
      <c r="BX768" s="4"/>
      <c r="BY768" s="4"/>
      <c r="BZ768" s="4"/>
      <c r="CA768" s="4"/>
      <c r="CB768" s="4"/>
      <c r="CC768" s="4"/>
      <c r="CD768" s="4"/>
      <c r="CE768" s="4"/>
      <c r="CF768" s="4"/>
      <c r="CG768" s="4"/>
      <c r="CH768" s="4"/>
      <c r="CI768" s="4"/>
      <c r="CJ768" s="4"/>
      <c r="CK768" s="4"/>
      <c r="CL768" s="4"/>
      <c r="CM768" s="4"/>
      <c r="CN768" s="4"/>
      <c r="CO768" s="4"/>
      <c r="CP768" s="4"/>
      <c r="CQ768" s="4"/>
      <c r="CR768" s="4"/>
      <c r="CS768" s="4"/>
      <c r="CT768" s="4"/>
      <c r="CU768" s="4"/>
      <c r="CV768" s="4"/>
      <c r="CW768" s="4"/>
      <c r="CX768" s="4"/>
      <c r="CY768" s="4"/>
      <c r="CZ768" s="4"/>
      <c r="DA768" s="4"/>
      <c r="DB768" s="4"/>
      <c r="DC768" s="4"/>
      <c r="DD768" s="4"/>
      <c r="DE768" s="4"/>
      <c r="DF768" s="4"/>
      <c r="DG768" s="4"/>
      <c r="DH768" s="4"/>
      <c r="DI768" s="4"/>
      <c r="DJ768" s="4"/>
      <c r="DK768" s="4"/>
      <c r="DL768" s="4"/>
      <c r="DM768" s="4"/>
      <c r="DN768" s="4"/>
      <c r="DO768" s="4"/>
      <c r="DP768" s="4"/>
      <c r="DQ768" s="4"/>
      <c r="DR768" s="4"/>
      <c r="DS768" s="4"/>
      <c r="DT768" s="4"/>
      <c r="DU768" s="4"/>
      <c r="DV768" s="4"/>
      <c r="DW768" s="4"/>
      <c r="DX768" s="4"/>
      <c r="DY768" s="4"/>
      <c r="DZ768" s="4"/>
      <c r="EA768" s="4"/>
      <c r="EB768" s="4"/>
      <c r="EC768" s="4"/>
      <c r="ED768" s="4"/>
      <c r="EE768" s="4"/>
      <c r="EF768" s="4"/>
      <c r="EG768" s="4"/>
      <c r="EH768" s="4"/>
      <c r="EI768" s="4"/>
      <c r="EJ768" s="4"/>
      <c r="EK768" s="4"/>
      <c r="EL768" s="4"/>
      <c r="EM768" s="4"/>
      <c r="EN768" s="4"/>
      <c r="EO768" s="4"/>
      <c r="EP768" s="4"/>
      <c r="EQ768" s="4"/>
      <c r="ER768" s="4"/>
      <c r="ES768" s="4"/>
      <c r="ET768" s="4"/>
      <c r="EU768" s="4"/>
      <c r="EV768" s="4"/>
      <c r="EW768" s="4"/>
      <c r="EX768" s="4"/>
      <c r="EY768" s="4"/>
      <c r="EZ768" s="4"/>
      <c r="FA768" s="4"/>
      <c r="FB768" s="4"/>
      <c r="FC768" s="4"/>
      <c r="FD768" s="4"/>
      <c r="FE768" s="4"/>
      <c r="FF768" s="4"/>
      <c r="FG768" s="4"/>
      <c r="FH768" s="4"/>
      <c r="FI768" s="4"/>
      <c r="FJ768" s="4"/>
      <c r="FK768" s="4"/>
      <c r="FL768" s="4"/>
      <c r="FM768" s="4"/>
      <c r="FN768" s="4"/>
      <c r="FO768" s="4"/>
      <c r="FP768" s="4"/>
      <c r="FQ768" s="4"/>
      <c r="FR768" s="4"/>
      <c r="FS768" s="4"/>
      <c r="FT768" s="4"/>
      <c r="FU768" s="4"/>
      <c r="FV768" s="4"/>
      <c r="FW768" s="4"/>
      <c r="FX768" s="4"/>
      <c r="FY768" s="4"/>
      <c r="FZ768" s="4"/>
      <c r="GA768" s="4"/>
      <c r="GB768" s="4"/>
      <c r="GC768" s="4"/>
      <c r="GD768" s="4"/>
      <c r="GE768" s="4"/>
      <c r="GF768" s="4"/>
      <c r="GG768" s="4"/>
      <c r="GH768" s="4"/>
      <c r="GI768" s="4"/>
      <c r="GJ768" s="4"/>
      <c r="GK768" s="4"/>
      <c r="GL768" s="4"/>
      <c r="GM768" s="4"/>
      <c r="GN768" s="4"/>
      <c r="GO768" s="4"/>
      <c r="GP768" s="4"/>
      <c r="GQ768" s="4"/>
      <c r="GR768" s="4"/>
      <c r="GS768" s="4"/>
      <c r="GT768" s="4"/>
      <c r="GU768" s="4"/>
      <c r="GV768" s="4"/>
      <c r="GW768" s="4"/>
      <c r="GX768" s="4"/>
      <c r="GY768" s="4"/>
      <c r="GZ768" s="4"/>
      <c r="HA768" s="4"/>
      <c r="HB768" s="4"/>
      <c r="HC768" s="4"/>
      <c r="HD768" s="4"/>
      <c r="HE768" s="4"/>
      <c r="HF768" s="4"/>
      <c r="HG768" s="4"/>
      <c r="HH768" s="4"/>
      <c r="HI768" s="4"/>
      <c r="HJ768" s="4"/>
      <c r="HK768" s="4"/>
      <c r="HL768" s="4"/>
      <c r="HM768" s="4"/>
      <c r="HN768" s="4"/>
      <c r="HO768" s="4"/>
      <c r="HP768" s="4"/>
      <c r="HQ768" s="4"/>
      <c r="HR768" s="4"/>
      <c r="HS768" s="4"/>
      <c r="HT768" s="4"/>
      <c r="HU768" s="4"/>
      <c r="HV768" s="4"/>
      <c r="HW768" s="4"/>
      <c r="HX768" s="4"/>
      <c r="HY768" s="4"/>
      <c r="HZ768" s="4"/>
      <c r="IA768" s="4"/>
      <c r="IB768" s="4"/>
      <c r="IC768" s="4"/>
      <c r="ID768" s="4"/>
      <c r="IE768" s="4"/>
      <c r="IF768" s="4"/>
      <c r="IG768" s="4"/>
      <c r="IH768" s="4"/>
      <c r="II768" s="4"/>
    </row>
    <row r="769" spans="1:243" s="38" customFormat="1" ht="12.75" x14ac:dyDescent="0.2">
      <c r="A769" s="34"/>
      <c r="B769" s="26"/>
      <c r="C769" s="26"/>
      <c r="D769" s="26"/>
      <c r="E769" s="35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  <c r="AZ769" s="4"/>
      <c r="BA769" s="4"/>
      <c r="BB769" s="4"/>
      <c r="BC769" s="4"/>
      <c r="BD769" s="4"/>
      <c r="BE769" s="4"/>
      <c r="BF769" s="4"/>
      <c r="BG769" s="4"/>
      <c r="BH769" s="4"/>
      <c r="BI769" s="4"/>
      <c r="BJ769" s="4"/>
      <c r="BK769" s="4"/>
      <c r="BL769" s="4"/>
      <c r="BM769" s="4"/>
      <c r="BN769" s="4"/>
      <c r="BO769" s="4"/>
      <c r="BP769" s="4"/>
      <c r="BQ769" s="4"/>
      <c r="BR769" s="4"/>
      <c r="BS769" s="4"/>
      <c r="BT769" s="4"/>
      <c r="BU769" s="4"/>
      <c r="BV769" s="4"/>
      <c r="BW769" s="4"/>
      <c r="BX769" s="4"/>
      <c r="BY769" s="4"/>
      <c r="BZ769" s="4"/>
      <c r="CA769" s="4"/>
      <c r="CB769" s="4"/>
      <c r="CC769" s="4"/>
      <c r="CD769" s="4"/>
      <c r="CE769" s="4"/>
      <c r="CF769" s="4"/>
      <c r="CG769" s="4"/>
      <c r="CH769" s="4"/>
      <c r="CI769" s="4"/>
      <c r="CJ769" s="4"/>
      <c r="CK769" s="4"/>
      <c r="CL769" s="4"/>
      <c r="CM769" s="4"/>
      <c r="CN769" s="4"/>
      <c r="CO769" s="4"/>
      <c r="CP769" s="4"/>
      <c r="CQ769" s="4"/>
      <c r="CR769" s="4"/>
      <c r="CS769" s="4"/>
      <c r="CT769" s="4"/>
      <c r="CU769" s="4"/>
      <c r="CV769" s="4"/>
      <c r="CW769" s="4"/>
      <c r="CX769" s="4"/>
      <c r="CY769" s="4"/>
      <c r="CZ769" s="4"/>
      <c r="DA769" s="4"/>
      <c r="DB769" s="4"/>
      <c r="DC769" s="4"/>
      <c r="DD769" s="4"/>
      <c r="DE769" s="4"/>
      <c r="DF769" s="4"/>
      <c r="DG769" s="4"/>
      <c r="DH769" s="4"/>
      <c r="DI769" s="4"/>
      <c r="DJ769" s="4"/>
      <c r="DK769" s="4"/>
      <c r="DL769" s="4"/>
      <c r="DM769" s="4"/>
      <c r="DN769" s="4"/>
      <c r="DO769" s="4"/>
      <c r="DP769" s="4"/>
      <c r="DQ769" s="4"/>
      <c r="DR769" s="4"/>
      <c r="DS769" s="4"/>
      <c r="DT769" s="4"/>
      <c r="DU769" s="4"/>
      <c r="DV769" s="4"/>
      <c r="DW769" s="4"/>
      <c r="DX769" s="4"/>
      <c r="DY769" s="4"/>
      <c r="DZ769" s="4"/>
      <c r="EA769" s="4"/>
      <c r="EB769" s="4"/>
      <c r="EC769" s="4"/>
      <c r="ED769" s="4"/>
      <c r="EE769" s="4"/>
      <c r="EF769" s="4"/>
      <c r="EG769" s="4"/>
      <c r="EH769" s="4"/>
      <c r="EI769" s="4"/>
      <c r="EJ769" s="4"/>
      <c r="EK769" s="4"/>
      <c r="EL769" s="4"/>
      <c r="EM769" s="4"/>
      <c r="EN769" s="4"/>
      <c r="EO769" s="4"/>
      <c r="EP769" s="4"/>
      <c r="EQ769" s="4"/>
      <c r="ER769" s="4"/>
      <c r="ES769" s="4"/>
      <c r="ET769" s="4"/>
      <c r="EU769" s="4"/>
      <c r="EV769" s="4"/>
      <c r="EW769" s="4"/>
      <c r="EX769" s="4"/>
      <c r="EY769" s="4"/>
      <c r="EZ769" s="4"/>
      <c r="FA769" s="4"/>
      <c r="FB769" s="4"/>
      <c r="FC769" s="4"/>
      <c r="FD769" s="4"/>
      <c r="FE769" s="4"/>
      <c r="FF769" s="4"/>
      <c r="FG769" s="4"/>
      <c r="FH769" s="4"/>
      <c r="FI769" s="4"/>
      <c r="FJ769" s="4"/>
      <c r="FK769" s="4"/>
      <c r="FL769" s="4"/>
      <c r="FM769" s="4"/>
      <c r="FN769" s="4"/>
      <c r="FO769" s="4"/>
      <c r="FP769" s="4"/>
      <c r="FQ769" s="4"/>
      <c r="FR769" s="4"/>
      <c r="FS769" s="4"/>
      <c r="FT769" s="4"/>
      <c r="FU769" s="4"/>
      <c r="FV769" s="4"/>
      <c r="FW769" s="4"/>
      <c r="FX769" s="4"/>
      <c r="FY769" s="4"/>
      <c r="FZ769" s="4"/>
      <c r="GA769" s="4"/>
      <c r="GB769" s="4"/>
      <c r="GC769" s="4"/>
      <c r="GD769" s="4"/>
      <c r="GE769" s="4"/>
      <c r="GF769" s="4"/>
      <c r="GG769" s="4"/>
      <c r="GH769" s="4"/>
      <c r="GI769" s="4"/>
      <c r="GJ769" s="4"/>
      <c r="GK769" s="4"/>
      <c r="GL769" s="4"/>
      <c r="GM769" s="4"/>
      <c r="GN769" s="4"/>
      <c r="GO769" s="4"/>
      <c r="GP769" s="4"/>
      <c r="GQ769" s="4"/>
      <c r="GR769" s="4"/>
      <c r="GS769" s="4"/>
      <c r="GT769" s="4"/>
      <c r="GU769" s="4"/>
      <c r="GV769" s="4"/>
      <c r="GW769" s="4"/>
      <c r="GX769" s="4"/>
      <c r="GY769" s="4"/>
      <c r="GZ769" s="4"/>
      <c r="HA769" s="4"/>
      <c r="HB769" s="4"/>
      <c r="HC769" s="4"/>
      <c r="HD769" s="4"/>
      <c r="HE769" s="4"/>
      <c r="HF769" s="4"/>
      <c r="HG769" s="4"/>
      <c r="HH769" s="4"/>
      <c r="HI769" s="4"/>
      <c r="HJ769" s="4"/>
      <c r="HK769" s="4"/>
      <c r="HL769" s="4"/>
      <c r="HM769" s="4"/>
      <c r="HN769" s="4"/>
      <c r="HO769" s="4"/>
      <c r="HP769" s="4"/>
      <c r="HQ769" s="4"/>
      <c r="HR769" s="4"/>
      <c r="HS769" s="4"/>
      <c r="HT769" s="4"/>
      <c r="HU769" s="4"/>
      <c r="HV769" s="4"/>
      <c r="HW769" s="4"/>
      <c r="HX769" s="4"/>
      <c r="HY769" s="4"/>
      <c r="HZ769" s="4"/>
      <c r="IA769" s="4"/>
      <c r="IB769" s="4"/>
      <c r="IC769" s="4"/>
      <c r="ID769" s="4"/>
      <c r="IE769" s="4"/>
      <c r="IF769" s="4"/>
      <c r="IG769" s="4"/>
      <c r="IH769" s="4"/>
      <c r="II769" s="4"/>
    </row>
    <row r="770" spans="1:243" s="38" customFormat="1" ht="12.75" x14ac:dyDescent="0.2">
      <c r="A770" s="34"/>
      <c r="B770" s="26"/>
      <c r="C770" s="26"/>
      <c r="D770" s="26"/>
      <c r="E770" s="35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  <c r="AZ770" s="4"/>
      <c r="BA770" s="4"/>
      <c r="BB770" s="4"/>
      <c r="BC770" s="4"/>
      <c r="BD770" s="4"/>
      <c r="BE770" s="4"/>
      <c r="BF770" s="4"/>
      <c r="BG770" s="4"/>
      <c r="BH770" s="4"/>
      <c r="BI770" s="4"/>
      <c r="BJ770" s="4"/>
      <c r="BK770" s="4"/>
      <c r="BL770" s="4"/>
      <c r="BM770" s="4"/>
      <c r="BN770" s="4"/>
      <c r="BO770" s="4"/>
      <c r="BP770" s="4"/>
      <c r="BQ770" s="4"/>
      <c r="BR770" s="4"/>
      <c r="BS770" s="4"/>
      <c r="BT770" s="4"/>
      <c r="BU770" s="4"/>
      <c r="BV770" s="4"/>
      <c r="BW770" s="4"/>
      <c r="BX770" s="4"/>
      <c r="BY770" s="4"/>
      <c r="BZ770" s="4"/>
      <c r="CA770" s="4"/>
      <c r="CB770" s="4"/>
      <c r="CC770" s="4"/>
      <c r="CD770" s="4"/>
      <c r="CE770" s="4"/>
      <c r="CF770" s="4"/>
      <c r="CG770" s="4"/>
      <c r="CH770" s="4"/>
      <c r="CI770" s="4"/>
      <c r="CJ770" s="4"/>
      <c r="CK770" s="4"/>
      <c r="CL770" s="4"/>
      <c r="CM770" s="4"/>
      <c r="CN770" s="4"/>
      <c r="CO770" s="4"/>
      <c r="CP770" s="4"/>
      <c r="CQ770" s="4"/>
      <c r="CR770" s="4"/>
      <c r="CS770" s="4"/>
      <c r="CT770" s="4"/>
      <c r="CU770" s="4"/>
      <c r="CV770" s="4"/>
      <c r="CW770" s="4"/>
      <c r="CX770" s="4"/>
      <c r="CY770" s="4"/>
      <c r="CZ770" s="4"/>
      <c r="DA770" s="4"/>
      <c r="DB770" s="4"/>
      <c r="DC770" s="4"/>
      <c r="DD770" s="4"/>
      <c r="DE770" s="4"/>
      <c r="DF770" s="4"/>
      <c r="DG770" s="4"/>
      <c r="DH770" s="4"/>
      <c r="DI770" s="4"/>
      <c r="DJ770" s="4"/>
      <c r="DK770" s="4"/>
      <c r="DL770" s="4"/>
      <c r="DM770" s="4"/>
      <c r="DN770" s="4"/>
      <c r="DO770" s="4"/>
      <c r="DP770" s="4"/>
      <c r="DQ770" s="4"/>
      <c r="DR770" s="4"/>
      <c r="DS770" s="4"/>
      <c r="DT770" s="4"/>
      <c r="DU770" s="4"/>
      <c r="DV770" s="4"/>
      <c r="DW770" s="4"/>
      <c r="DX770" s="4"/>
      <c r="DY770" s="4"/>
      <c r="DZ770" s="4"/>
      <c r="EA770" s="4"/>
      <c r="EB770" s="4"/>
      <c r="EC770" s="4"/>
      <c r="ED770" s="4"/>
      <c r="EE770" s="4"/>
      <c r="EF770" s="4"/>
      <c r="EG770" s="4"/>
      <c r="EH770" s="4"/>
      <c r="EI770" s="4"/>
      <c r="EJ770" s="4"/>
      <c r="EK770" s="4"/>
      <c r="EL770" s="4"/>
      <c r="EM770" s="4"/>
      <c r="EN770" s="4"/>
      <c r="EO770" s="4"/>
      <c r="EP770" s="4"/>
      <c r="EQ770" s="4"/>
      <c r="ER770" s="4"/>
      <c r="ES770" s="4"/>
      <c r="ET770" s="4"/>
      <c r="EU770" s="4"/>
      <c r="EV770" s="4"/>
      <c r="EW770" s="4"/>
      <c r="EX770" s="4"/>
      <c r="EY770" s="4"/>
      <c r="EZ770" s="4"/>
      <c r="FA770" s="4"/>
      <c r="FB770" s="4"/>
      <c r="FC770" s="4"/>
      <c r="FD770" s="4"/>
      <c r="FE770" s="4"/>
      <c r="FF770" s="4"/>
      <c r="FG770" s="4"/>
      <c r="FH770" s="4"/>
      <c r="FI770" s="4"/>
      <c r="FJ770" s="4"/>
      <c r="FK770" s="4"/>
      <c r="FL770" s="4"/>
      <c r="FM770" s="4"/>
      <c r="FN770" s="4"/>
      <c r="FO770" s="4"/>
      <c r="FP770" s="4"/>
      <c r="FQ770" s="4"/>
      <c r="FR770" s="4"/>
      <c r="FS770" s="4"/>
      <c r="FT770" s="4"/>
      <c r="FU770" s="4"/>
      <c r="FV770" s="4"/>
      <c r="FW770" s="4"/>
      <c r="FX770" s="4"/>
      <c r="FY770" s="4"/>
      <c r="FZ770" s="4"/>
      <c r="GA770" s="4"/>
      <c r="GB770" s="4"/>
      <c r="GC770" s="4"/>
      <c r="GD770" s="4"/>
      <c r="GE770" s="4"/>
      <c r="GF770" s="4"/>
      <c r="GG770" s="4"/>
      <c r="GH770" s="4"/>
      <c r="GI770" s="4"/>
      <c r="GJ770" s="4"/>
      <c r="GK770" s="4"/>
      <c r="GL770" s="4"/>
      <c r="GM770" s="4"/>
      <c r="GN770" s="4"/>
      <c r="GO770" s="4"/>
      <c r="GP770" s="4"/>
      <c r="GQ770" s="4"/>
      <c r="GR770" s="4"/>
      <c r="GS770" s="4"/>
      <c r="GT770" s="4"/>
      <c r="GU770" s="4"/>
      <c r="GV770" s="4"/>
      <c r="GW770" s="4"/>
      <c r="GX770" s="4"/>
      <c r="GY770" s="4"/>
      <c r="GZ770" s="4"/>
      <c r="HA770" s="4"/>
      <c r="HB770" s="4"/>
      <c r="HC770" s="4"/>
      <c r="HD770" s="4"/>
      <c r="HE770" s="4"/>
      <c r="HF770" s="4"/>
      <c r="HG770" s="4"/>
      <c r="HH770" s="4"/>
      <c r="HI770" s="4"/>
      <c r="HJ770" s="4"/>
      <c r="HK770" s="4"/>
      <c r="HL770" s="4"/>
      <c r="HM770" s="4"/>
      <c r="HN770" s="4"/>
      <c r="HO770" s="4"/>
      <c r="HP770" s="4"/>
      <c r="HQ770" s="4"/>
      <c r="HR770" s="4"/>
      <c r="HS770" s="4"/>
      <c r="HT770" s="4"/>
      <c r="HU770" s="4"/>
      <c r="HV770" s="4"/>
      <c r="HW770" s="4"/>
      <c r="HX770" s="4"/>
      <c r="HY770" s="4"/>
      <c r="HZ770" s="4"/>
      <c r="IA770" s="4"/>
      <c r="IB770" s="4"/>
      <c r="IC770" s="4"/>
      <c r="ID770" s="4"/>
      <c r="IE770" s="4"/>
      <c r="IF770" s="4"/>
      <c r="IG770" s="4"/>
      <c r="IH770" s="4"/>
      <c r="II770" s="4"/>
    </row>
    <row r="771" spans="1:243" s="38" customFormat="1" ht="12.75" x14ac:dyDescent="0.2">
      <c r="A771" s="34"/>
      <c r="B771" s="26"/>
      <c r="C771" s="26"/>
      <c r="D771" s="26"/>
      <c r="E771" s="35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  <c r="AZ771" s="4"/>
      <c r="BA771" s="4"/>
      <c r="BB771" s="4"/>
      <c r="BC771" s="4"/>
      <c r="BD771" s="4"/>
      <c r="BE771" s="4"/>
      <c r="BF771" s="4"/>
      <c r="BG771" s="4"/>
      <c r="BH771" s="4"/>
      <c r="BI771" s="4"/>
      <c r="BJ771" s="4"/>
      <c r="BK771" s="4"/>
      <c r="BL771" s="4"/>
      <c r="BM771" s="4"/>
      <c r="BN771" s="4"/>
      <c r="BO771" s="4"/>
      <c r="BP771" s="4"/>
      <c r="BQ771" s="4"/>
      <c r="BR771" s="4"/>
      <c r="BS771" s="4"/>
      <c r="BT771" s="4"/>
      <c r="BU771" s="4"/>
      <c r="BV771" s="4"/>
      <c r="BW771" s="4"/>
      <c r="BX771" s="4"/>
      <c r="BY771" s="4"/>
      <c r="BZ771" s="4"/>
      <c r="CA771" s="4"/>
      <c r="CB771" s="4"/>
      <c r="CC771" s="4"/>
      <c r="CD771" s="4"/>
      <c r="CE771" s="4"/>
      <c r="CF771" s="4"/>
      <c r="CG771" s="4"/>
      <c r="CH771" s="4"/>
      <c r="CI771" s="4"/>
      <c r="CJ771" s="4"/>
      <c r="CK771" s="4"/>
      <c r="CL771" s="4"/>
      <c r="CM771" s="4"/>
      <c r="CN771" s="4"/>
      <c r="CO771" s="4"/>
      <c r="CP771" s="4"/>
      <c r="CQ771" s="4"/>
      <c r="CR771" s="4"/>
      <c r="CS771" s="4"/>
      <c r="CT771" s="4"/>
      <c r="CU771" s="4"/>
      <c r="CV771" s="4"/>
      <c r="CW771" s="4"/>
      <c r="CX771" s="4"/>
      <c r="CY771" s="4"/>
      <c r="CZ771" s="4"/>
      <c r="DA771" s="4"/>
      <c r="DB771" s="4"/>
      <c r="DC771" s="4"/>
      <c r="DD771" s="4"/>
      <c r="DE771" s="4"/>
      <c r="DF771" s="4"/>
      <c r="DG771" s="4"/>
      <c r="DH771" s="4"/>
      <c r="DI771" s="4"/>
      <c r="DJ771" s="4"/>
      <c r="DK771" s="4"/>
      <c r="DL771" s="4"/>
      <c r="DM771" s="4"/>
      <c r="DN771" s="4"/>
      <c r="DO771" s="4"/>
      <c r="DP771" s="4"/>
      <c r="DQ771" s="4"/>
      <c r="DR771" s="4"/>
      <c r="DS771" s="4"/>
      <c r="DT771" s="4"/>
      <c r="DU771" s="4"/>
      <c r="DV771" s="4"/>
      <c r="DW771" s="4"/>
      <c r="DX771" s="4"/>
      <c r="DY771" s="4"/>
      <c r="DZ771" s="4"/>
      <c r="EA771" s="4"/>
      <c r="EB771" s="4"/>
      <c r="EC771" s="4"/>
      <c r="ED771" s="4"/>
      <c r="EE771" s="4"/>
      <c r="EF771" s="4"/>
      <c r="EG771" s="4"/>
      <c r="EH771" s="4"/>
      <c r="EI771" s="4"/>
      <c r="EJ771" s="4"/>
      <c r="EK771" s="4"/>
      <c r="EL771" s="4"/>
      <c r="EM771" s="4"/>
      <c r="EN771" s="4"/>
      <c r="EO771" s="4"/>
      <c r="EP771" s="4"/>
      <c r="EQ771" s="4"/>
      <c r="ER771" s="4"/>
      <c r="ES771" s="4"/>
      <c r="ET771" s="4"/>
      <c r="EU771" s="4"/>
      <c r="EV771" s="4"/>
      <c r="EW771" s="4"/>
      <c r="EX771" s="4"/>
      <c r="EY771" s="4"/>
      <c r="EZ771" s="4"/>
      <c r="FA771" s="4"/>
      <c r="FB771" s="4"/>
      <c r="FC771" s="4"/>
      <c r="FD771" s="4"/>
      <c r="FE771" s="4"/>
      <c r="FF771" s="4"/>
      <c r="FG771" s="4"/>
      <c r="FH771" s="4"/>
      <c r="FI771" s="4"/>
      <c r="FJ771" s="4"/>
      <c r="FK771" s="4"/>
      <c r="FL771" s="4"/>
      <c r="FM771" s="4"/>
      <c r="FN771" s="4"/>
      <c r="FO771" s="4"/>
      <c r="FP771" s="4"/>
      <c r="FQ771" s="4"/>
      <c r="FR771" s="4"/>
      <c r="FS771" s="4"/>
      <c r="FT771" s="4"/>
      <c r="FU771" s="4"/>
      <c r="FV771" s="4"/>
      <c r="FW771" s="4"/>
      <c r="FX771" s="4"/>
      <c r="FY771" s="4"/>
      <c r="FZ771" s="4"/>
      <c r="GA771" s="4"/>
      <c r="GB771" s="4"/>
      <c r="GC771" s="4"/>
      <c r="GD771" s="4"/>
      <c r="GE771" s="4"/>
      <c r="GF771" s="4"/>
      <c r="GG771" s="4"/>
      <c r="GH771" s="4"/>
      <c r="GI771" s="4"/>
      <c r="GJ771" s="4"/>
      <c r="GK771" s="4"/>
      <c r="GL771" s="4"/>
      <c r="GM771" s="4"/>
      <c r="GN771" s="4"/>
      <c r="GO771" s="4"/>
      <c r="GP771" s="4"/>
      <c r="GQ771" s="4"/>
      <c r="GR771" s="4"/>
      <c r="GS771" s="4"/>
      <c r="GT771" s="4"/>
      <c r="GU771" s="4"/>
      <c r="GV771" s="4"/>
      <c r="GW771" s="4"/>
      <c r="GX771" s="4"/>
      <c r="GY771" s="4"/>
      <c r="GZ771" s="4"/>
      <c r="HA771" s="4"/>
      <c r="HB771" s="4"/>
      <c r="HC771" s="4"/>
      <c r="HD771" s="4"/>
      <c r="HE771" s="4"/>
      <c r="HF771" s="4"/>
      <c r="HG771" s="4"/>
      <c r="HH771" s="4"/>
      <c r="HI771" s="4"/>
      <c r="HJ771" s="4"/>
      <c r="HK771" s="4"/>
      <c r="HL771" s="4"/>
      <c r="HM771" s="4"/>
      <c r="HN771" s="4"/>
      <c r="HO771" s="4"/>
      <c r="HP771" s="4"/>
      <c r="HQ771" s="4"/>
      <c r="HR771" s="4"/>
      <c r="HS771" s="4"/>
      <c r="HT771" s="4"/>
      <c r="HU771" s="4"/>
      <c r="HV771" s="4"/>
      <c r="HW771" s="4"/>
      <c r="HX771" s="4"/>
      <c r="HY771" s="4"/>
      <c r="HZ771" s="4"/>
      <c r="IA771" s="4"/>
      <c r="IB771" s="4"/>
      <c r="IC771" s="4"/>
      <c r="ID771" s="4"/>
      <c r="IE771" s="4"/>
      <c r="IF771" s="4"/>
      <c r="IG771" s="4"/>
      <c r="IH771" s="4"/>
      <c r="II771" s="4"/>
    </row>
    <row r="772" spans="1:243" s="38" customFormat="1" ht="12.75" x14ac:dyDescent="0.2">
      <c r="A772" s="34"/>
      <c r="B772" s="26"/>
      <c r="C772" s="26"/>
      <c r="D772" s="26"/>
      <c r="E772" s="35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  <c r="AZ772" s="4"/>
      <c r="BA772" s="4"/>
      <c r="BB772" s="4"/>
      <c r="BC772" s="4"/>
      <c r="BD772" s="4"/>
      <c r="BE772" s="4"/>
      <c r="BF772" s="4"/>
      <c r="BG772" s="4"/>
      <c r="BH772" s="4"/>
      <c r="BI772" s="4"/>
      <c r="BJ772" s="4"/>
      <c r="BK772" s="4"/>
      <c r="BL772" s="4"/>
      <c r="BM772" s="4"/>
      <c r="BN772" s="4"/>
      <c r="BO772" s="4"/>
      <c r="BP772" s="4"/>
      <c r="BQ772" s="4"/>
      <c r="BR772" s="4"/>
      <c r="BS772" s="4"/>
      <c r="BT772" s="4"/>
      <c r="BU772" s="4"/>
      <c r="BV772" s="4"/>
      <c r="BW772" s="4"/>
      <c r="BX772" s="4"/>
      <c r="BY772" s="4"/>
      <c r="BZ772" s="4"/>
      <c r="CA772" s="4"/>
      <c r="CB772" s="4"/>
      <c r="CC772" s="4"/>
      <c r="CD772" s="4"/>
      <c r="CE772" s="4"/>
      <c r="CF772" s="4"/>
      <c r="CG772" s="4"/>
      <c r="CH772" s="4"/>
      <c r="CI772" s="4"/>
      <c r="CJ772" s="4"/>
      <c r="CK772" s="4"/>
      <c r="CL772" s="4"/>
      <c r="CM772" s="4"/>
      <c r="CN772" s="4"/>
      <c r="CO772" s="4"/>
      <c r="CP772" s="4"/>
      <c r="CQ772" s="4"/>
      <c r="CR772" s="4"/>
      <c r="CS772" s="4"/>
      <c r="CT772" s="4"/>
      <c r="CU772" s="4"/>
      <c r="CV772" s="4"/>
      <c r="CW772" s="4"/>
      <c r="CX772" s="4"/>
      <c r="CY772" s="4"/>
      <c r="CZ772" s="4"/>
      <c r="DA772" s="4"/>
      <c r="DB772" s="4"/>
      <c r="DC772" s="4"/>
      <c r="DD772" s="4"/>
      <c r="DE772" s="4"/>
      <c r="DF772" s="4"/>
      <c r="DG772" s="4"/>
      <c r="DH772" s="4"/>
      <c r="DI772" s="4"/>
      <c r="DJ772" s="4"/>
      <c r="DK772" s="4"/>
      <c r="DL772" s="4"/>
      <c r="DM772" s="4"/>
      <c r="DN772" s="4"/>
      <c r="DO772" s="4"/>
      <c r="DP772" s="4"/>
      <c r="DQ772" s="4"/>
      <c r="DR772" s="4"/>
      <c r="DS772" s="4"/>
      <c r="DT772" s="4"/>
      <c r="DU772" s="4"/>
      <c r="DV772" s="4"/>
      <c r="DW772" s="4"/>
      <c r="DX772" s="4"/>
      <c r="DY772" s="4"/>
      <c r="DZ772" s="4"/>
      <c r="EA772" s="4"/>
      <c r="EB772" s="4"/>
      <c r="EC772" s="4"/>
      <c r="ED772" s="4"/>
      <c r="EE772" s="4"/>
      <c r="EF772" s="4"/>
      <c r="EG772" s="4"/>
      <c r="EH772" s="4"/>
      <c r="EI772" s="4"/>
      <c r="EJ772" s="4"/>
      <c r="EK772" s="4"/>
      <c r="EL772" s="4"/>
      <c r="EM772" s="4"/>
      <c r="EN772" s="4"/>
      <c r="EO772" s="4"/>
      <c r="EP772" s="4"/>
      <c r="EQ772" s="4"/>
      <c r="ER772" s="4"/>
      <c r="ES772" s="4"/>
      <c r="ET772" s="4"/>
      <c r="EU772" s="4"/>
      <c r="EV772" s="4"/>
      <c r="EW772" s="4"/>
      <c r="EX772" s="4"/>
      <c r="EY772" s="4"/>
      <c r="EZ772" s="4"/>
      <c r="FA772" s="4"/>
      <c r="FB772" s="4"/>
      <c r="FC772" s="4"/>
      <c r="FD772" s="4"/>
      <c r="FE772" s="4"/>
      <c r="FF772" s="4"/>
      <c r="FG772" s="4"/>
      <c r="FH772" s="4"/>
      <c r="FI772" s="4"/>
      <c r="FJ772" s="4"/>
      <c r="FK772" s="4"/>
      <c r="FL772" s="4"/>
      <c r="FM772" s="4"/>
      <c r="FN772" s="4"/>
      <c r="FO772" s="4"/>
      <c r="FP772" s="4"/>
      <c r="FQ772" s="4"/>
      <c r="FR772" s="4"/>
      <c r="FS772" s="4"/>
      <c r="FT772" s="4"/>
      <c r="FU772" s="4"/>
      <c r="FV772" s="4"/>
      <c r="FW772" s="4"/>
      <c r="FX772" s="4"/>
      <c r="FY772" s="4"/>
      <c r="FZ772" s="4"/>
      <c r="GA772" s="4"/>
      <c r="GB772" s="4"/>
      <c r="GC772" s="4"/>
      <c r="GD772" s="4"/>
      <c r="GE772" s="4"/>
      <c r="GF772" s="4"/>
      <c r="GG772" s="4"/>
      <c r="GH772" s="4"/>
      <c r="GI772" s="4"/>
      <c r="GJ772" s="4"/>
      <c r="GK772" s="4"/>
      <c r="GL772" s="4"/>
      <c r="GM772" s="4"/>
      <c r="GN772" s="4"/>
      <c r="GO772" s="4"/>
      <c r="GP772" s="4"/>
      <c r="GQ772" s="4"/>
      <c r="GR772" s="4"/>
      <c r="GS772" s="4"/>
      <c r="GT772" s="4"/>
      <c r="GU772" s="4"/>
      <c r="GV772" s="4"/>
      <c r="GW772" s="4"/>
      <c r="GX772" s="4"/>
      <c r="GY772" s="4"/>
      <c r="GZ772" s="4"/>
      <c r="HA772" s="4"/>
      <c r="HB772" s="4"/>
      <c r="HC772" s="4"/>
      <c r="HD772" s="4"/>
      <c r="HE772" s="4"/>
      <c r="HF772" s="4"/>
      <c r="HG772" s="4"/>
      <c r="HH772" s="4"/>
      <c r="HI772" s="4"/>
      <c r="HJ772" s="4"/>
      <c r="HK772" s="4"/>
      <c r="HL772" s="4"/>
      <c r="HM772" s="4"/>
      <c r="HN772" s="4"/>
      <c r="HO772" s="4"/>
      <c r="HP772" s="4"/>
      <c r="HQ772" s="4"/>
      <c r="HR772" s="4"/>
      <c r="HS772" s="4"/>
      <c r="HT772" s="4"/>
      <c r="HU772" s="4"/>
      <c r="HV772" s="4"/>
      <c r="HW772" s="4"/>
      <c r="HX772" s="4"/>
      <c r="HY772" s="4"/>
      <c r="HZ772" s="4"/>
      <c r="IA772" s="4"/>
      <c r="IB772" s="4"/>
      <c r="IC772" s="4"/>
      <c r="ID772" s="4"/>
      <c r="IE772" s="4"/>
      <c r="IF772" s="4"/>
      <c r="IG772" s="4"/>
      <c r="IH772" s="4"/>
      <c r="II772" s="4"/>
    </row>
    <row r="773" spans="1:243" s="38" customFormat="1" ht="12.75" x14ac:dyDescent="0.2">
      <c r="A773" s="34"/>
      <c r="B773" s="26"/>
      <c r="C773" s="26"/>
      <c r="D773" s="26"/>
      <c r="E773" s="35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  <c r="AZ773" s="4"/>
      <c r="BA773" s="4"/>
      <c r="BB773" s="4"/>
      <c r="BC773" s="4"/>
      <c r="BD773" s="4"/>
      <c r="BE773" s="4"/>
      <c r="BF773" s="4"/>
      <c r="BG773" s="4"/>
      <c r="BH773" s="4"/>
      <c r="BI773" s="4"/>
      <c r="BJ773" s="4"/>
      <c r="BK773" s="4"/>
      <c r="BL773" s="4"/>
      <c r="BM773" s="4"/>
      <c r="BN773" s="4"/>
      <c r="BO773" s="4"/>
      <c r="BP773" s="4"/>
      <c r="BQ773" s="4"/>
      <c r="BR773" s="4"/>
      <c r="BS773" s="4"/>
      <c r="BT773" s="4"/>
      <c r="BU773" s="4"/>
      <c r="BV773" s="4"/>
      <c r="BW773" s="4"/>
      <c r="BX773" s="4"/>
      <c r="BY773" s="4"/>
      <c r="BZ773" s="4"/>
      <c r="CA773" s="4"/>
      <c r="CB773" s="4"/>
      <c r="CC773" s="4"/>
      <c r="CD773" s="4"/>
      <c r="CE773" s="4"/>
      <c r="CF773" s="4"/>
      <c r="CG773" s="4"/>
      <c r="CH773" s="4"/>
      <c r="CI773" s="4"/>
      <c r="CJ773" s="4"/>
      <c r="CK773" s="4"/>
      <c r="CL773" s="4"/>
      <c r="CM773" s="4"/>
      <c r="CN773" s="4"/>
      <c r="CO773" s="4"/>
      <c r="CP773" s="4"/>
      <c r="CQ773" s="4"/>
      <c r="CR773" s="4"/>
      <c r="CS773" s="4"/>
      <c r="CT773" s="4"/>
      <c r="CU773" s="4"/>
      <c r="CV773" s="4"/>
      <c r="CW773" s="4"/>
      <c r="CX773" s="4"/>
      <c r="CY773" s="4"/>
      <c r="CZ773" s="4"/>
      <c r="DA773" s="4"/>
      <c r="DB773" s="4"/>
      <c r="DC773" s="4"/>
      <c r="DD773" s="4"/>
      <c r="DE773" s="4"/>
      <c r="DF773" s="4"/>
      <c r="DG773" s="4"/>
      <c r="DH773" s="4"/>
      <c r="DI773" s="4"/>
      <c r="DJ773" s="4"/>
      <c r="DK773" s="4"/>
      <c r="DL773" s="4"/>
      <c r="DM773" s="4"/>
      <c r="DN773" s="4"/>
      <c r="DO773" s="4"/>
      <c r="DP773" s="4"/>
      <c r="DQ773" s="4"/>
      <c r="DR773" s="4"/>
      <c r="DS773" s="4"/>
      <c r="DT773" s="4"/>
      <c r="DU773" s="4"/>
      <c r="DV773" s="4"/>
      <c r="DW773" s="4"/>
      <c r="DX773" s="4"/>
      <c r="DY773" s="4"/>
      <c r="DZ773" s="4"/>
      <c r="EA773" s="4"/>
      <c r="EB773" s="4"/>
      <c r="EC773" s="4"/>
      <c r="ED773" s="4"/>
      <c r="EE773" s="4"/>
      <c r="EF773" s="4"/>
      <c r="EG773" s="4"/>
      <c r="EH773" s="4"/>
      <c r="EI773" s="4"/>
      <c r="EJ773" s="4"/>
      <c r="EK773" s="4"/>
      <c r="EL773" s="4"/>
      <c r="EM773" s="4"/>
      <c r="EN773" s="4"/>
      <c r="EO773" s="4"/>
      <c r="EP773" s="4"/>
      <c r="EQ773" s="4"/>
      <c r="ER773" s="4"/>
      <c r="ES773" s="4"/>
      <c r="ET773" s="4"/>
      <c r="EU773" s="4"/>
      <c r="EV773" s="4"/>
      <c r="EW773" s="4"/>
      <c r="EX773" s="4"/>
      <c r="EY773" s="4"/>
      <c r="EZ773" s="4"/>
      <c r="FA773" s="4"/>
      <c r="FB773" s="4"/>
      <c r="FC773" s="4"/>
      <c r="FD773" s="4"/>
      <c r="FE773" s="4"/>
      <c r="FF773" s="4"/>
      <c r="FG773" s="4"/>
      <c r="FH773" s="4"/>
      <c r="FI773" s="4"/>
      <c r="FJ773" s="4"/>
      <c r="FK773" s="4"/>
      <c r="FL773" s="4"/>
      <c r="FM773" s="4"/>
      <c r="FN773" s="4"/>
      <c r="FO773" s="4"/>
      <c r="FP773" s="4"/>
      <c r="FQ773" s="4"/>
      <c r="FR773" s="4"/>
      <c r="FS773" s="4"/>
      <c r="FT773" s="4"/>
      <c r="FU773" s="4"/>
      <c r="FV773" s="4"/>
      <c r="FW773" s="4"/>
      <c r="FX773" s="4"/>
      <c r="FY773" s="4"/>
      <c r="FZ773" s="4"/>
      <c r="GA773" s="4"/>
      <c r="GB773" s="4"/>
      <c r="GC773" s="4"/>
      <c r="GD773" s="4"/>
      <c r="GE773" s="4"/>
      <c r="GF773" s="4"/>
      <c r="GG773" s="4"/>
      <c r="GH773" s="4"/>
      <c r="GI773" s="4"/>
      <c r="GJ773" s="4"/>
      <c r="GK773" s="4"/>
      <c r="GL773" s="4"/>
      <c r="GM773" s="4"/>
      <c r="GN773" s="4"/>
      <c r="GO773" s="4"/>
      <c r="GP773" s="4"/>
      <c r="GQ773" s="4"/>
      <c r="GR773" s="4"/>
      <c r="GS773" s="4"/>
      <c r="GT773" s="4"/>
      <c r="GU773" s="4"/>
      <c r="GV773" s="4"/>
      <c r="GW773" s="4"/>
      <c r="GX773" s="4"/>
      <c r="GY773" s="4"/>
      <c r="GZ773" s="4"/>
      <c r="HA773" s="4"/>
      <c r="HB773" s="4"/>
      <c r="HC773" s="4"/>
      <c r="HD773" s="4"/>
      <c r="HE773" s="4"/>
      <c r="HF773" s="4"/>
      <c r="HG773" s="4"/>
      <c r="HH773" s="4"/>
      <c r="HI773" s="4"/>
      <c r="HJ773" s="4"/>
      <c r="HK773" s="4"/>
      <c r="HL773" s="4"/>
      <c r="HM773" s="4"/>
      <c r="HN773" s="4"/>
      <c r="HO773" s="4"/>
      <c r="HP773" s="4"/>
      <c r="HQ773" s="4"/>
      <c r="HR773" s="4"/>
      <c r="HS773" s="4"/>
      <c r="HT773" s="4"/>
      <c r="HU773" s="4"/>
      <c r="HV773" s="4"/>
      <c r="HW773" s="4"/>
      <c r="HX773" s="4"/>
      <c r="HY773" s="4"/>
      <c r="HZ773" s="4"/>
      <c r="IA773" s="4"/>
      <c r="IB773" s="4"/>
      <c r="IC773" s="4"/>
      <c r="ID773" s="4"/>
      <c r="IE773" s="4"/>
      <c r="IF773" s="4"/>
      <c r="IG773" s="4"/>
      <c r="IH773" s="4"/>
      <c r="II773" s="4"/>
    </row>
    <row r="774" spans="1:243" s="38" customFormat="1" ht="12.75" x14ac:dyDescent="0.2">
      <c r="A774" s="34"/>
      <c r="B774" s="26"/>
      <c r="C774" s="26"/>
      <c r="D774" s="26"/>
      <c r="E774" s="35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  <c r="AZ774" s="4"/>
      <c r="BA774" s="4"/>
      <c r="BB774" s="4"/>
      <c r="BC774" s="4"/>
      <c r="BD774" s="4"/>
      <c r="BE774" s="4"/>
      <c r="BF774" s="4"/>
      <c r="BG774" s="4"/>
      <c r="BH774" s="4"/>
      <c r="BI774" s="4"/>
      <c r="BJ774" s="4"/>
      <c r="BK774" s="4"/>
      <c r="BL774" s="4"/>
      <c r="BM774" s="4"/>
      <c r="BN774" s="4"/>
      <c r="BO774" s="4"/>
      <c r="BP774" s="4"/>
      <c r="BQ774" s="4"/>
      <c r="BR774" s="4"/>
      <c r="BS774" s="4"/>
      <c r="BT774" s="4"/>
      <c r="BU774" s="4"/>
      <c r="BV774" s="4"/>
      <c r="BW774" s="4"/>
      <c r="BX774" s="4"/>
      <c r="BY774" s="4"/>
      <c r="BZ774" s="4"/>
      <c r="CA774" s="4"/>
      <c r="CB774" s="4"/>
      <c r="CC774" s="4"/>
      <c r="CD774" s="4"/>
      <c r="CE774" s="4"/>
      <c r="CF774" s="4"/>
      <c r="CG774" s="4"/>
      <c r="CH774" s="4"/>
      <c r="CI774" s="4"/>
      <c r="CJ774" s="4"/>
      <c r="CK774" s="4"/>
      <c r="CL774" s="4"/>
      <c r="CM774" s="4"/>
      <c r="CN774" s="4"/>
      <c r="CO774" s="4"/>
      <c r="CP774" s="4"/>
      <c r="CQ774" s="4"/>
      <c r="CR774" s="4"/>
      <c r="CS774" s="4"/>
      <c r="CT774" s="4"/>
      <c r="CU774" s="4"/>
      <c r="CV774" s="4"/>
      <c r="CW774" s="4"/>
      <c r="CX774" s="4"/>
      <c r="CY774" s="4"/>
      <c r="CZ774" s="4"/>
      <c r="DA774" s="4"/>
      <c r="DB774" s="4"/>
      <c r="DC774" s="4"/>
      <c r="DD774" s="4"/>
      <c r="DE774" s="4"/>
      <c r="DF774" s="4"/>
      <c r="DG774" s="4"/>
      <c r="DH774" s="4"/>
      <c r="DI774" s="4"/>
      <c r="DJ774" s="4"/>
      <c r="DK774" s="4"/>
      <c r="DL774" s="4"/>
      <c r="DM774" s="4"/>
      <c r="DN774" s="4"/>
      <c r="DO774" s="4"/>
      <c r="DP774" s="4"/>
      <c r="DQ774" s="4"/>
      <c r="DR774" s="4"/>
      <c r="DS774" s="4"/>
      <c r="DT774" s="4"/>
      <c r="DU774" s="4"/>
      <c r="DV774" s="4"/>
      <c r="DW774" s="4"/>
      <c r="DX774" s="4"/>
      <c r="DY774" s="4"/>
      <c r="DZ774" s="4"/>
      <c r="EA774" s="4"/>
      <c r="EB774" s="4"/>
      <c r="EC774" s="4"/>
      <c r="ED774" s="4"/>
      <c r="EE774" s="4"/>
      <c r="EF774" s="4"/>
      <c r="EG774" s="4"/>
      <c r="EH774" s="4"/>
      <c r="EI774" s="4"/>
      <c r="EJ774" s="4"/>
      <c r="EK774" s="4"/>
      <c r="EL774" s="4"/>
      <c r="EM774" s="4"/>
      <c r="EN774" s="4"/>
      <c r="EO774" s="4"/>
      <c r="EP774" s="4"/>
      <c r="EQ774" s="4"/>
      <c r="ER774" s="4"/>
      <c r="ES774" s="4"/>
      <c r="ET774" s="4"/>
      <c r="EU774" s="4"/>
      <c r="EV774" s="4"/>
      <c r="EW774" s="4"/>
      <c r="EX774" s="4"/>
      <c r="EY774" s="4"/>
      <c r="EZ774" s="4"/>
      <c r="FA774" s="4"/>
      <c r="FB774" s="4"/>
      <c r="FC774" s="4"/>
      <c r="FD774" s="4"/>
      <c r="FE774" s="4"/>
      <c r="FF774" s="4"/>
      <c r="FG774" s="4"/>
      <c r="FH774" s="4"/>
      <c r="FI774" s="4"/>
      <c r="FJ774" s="4"/>
      <c r="FK774" s="4"/>
      <c r="FL774" s="4"/>
      <c r="FM774" s="4"/>
      <c r="FN774" s="4"/>
      <c r="FO774" s="4"/>
      <c r="FP774" s="4"/>
      <c r="FQ774" s="4"/>
      <c r="FR774" s="4"/>
      <c r="FS774" s="4"/>
      <c r="FT774" s="4"/>
      <c r="FU774" s="4"/>
      <c r="FV774" s="4"/>
      <c r="FW774" s="4"/>
      <c r="FX774" s="4"/>
      <c r="FY774" s="4"/>
      <c r="FZ774" s="4"/>
      <c r="GA774" s="4"/>
      <c r="GB774" s="4"/>
      <c r="GC774" s="4"/>
      <c r="GD774" s="4"/>
      <c r="GE774" s="4"/>
      <c r="GF774" s="4"/>
      <c r="GG774" s="4"/>
      <c r="GH774" s="4"/>
      <c r="GI774" s="4"/>
      <c r="GJ774" s="4"/>
      <c r="GK774" s="4"/>
      <c r="GL774" s="4"/>
      <c r="GM774" s="4"/>
      <c r="GN774" s="4"/>
      <c r="GO774" s="4"/>
      <c r="GP774" s="4"/>
      <c r="GQ774" s="4"/>
      <c r="GR774" s="4"/>
      <c r="GS774" s="4"/>
      <c r="GT774" s="4"/>
      <c r="GU774" s="4"/>
      <c r="GV774" s="4"/>
      <c r="GW774" s="4"/>
      <c r="GX774" s="4"/>
      <c r="GY774" s="4"/>
      <c r="GZ774" s="4"/>
      <c r="HA774" s="4"/>
      <c r="HB774" s="4"/>
      <c r="HC774" s="4"/>
      <c r="HD774" s="4"/>
      <c r="HE774" s="4"/>
      <c r="HF774" s="4"/>
      <c r="HG774" s="4"/>
      <c r="HH774" s="4"/>
      <c r="HI774" s="4"/>
      <c r="HJ774" s="4"/>
      <c r="HK774" s="4"/>
      <c r="HL774" s="4"/>
      <c r="HM774" s="4"/>
      <c r="HN774" s="4"/>
      <c r="HO774" s="4"/>
      <c r="HP774" s="4"/>
      <c r="HQ774" s="4"/>
      <c r="HR774" s="4"/>
      <c r="HS774" s="4"/>
      <c r="HT774" s="4"/>
      <c r="HU774" s="4"/>
      <c r="HV774" s="4"/>
      <c r="HW774" s="4"/>
      <c r="HX774" s="4"/>
      <c r="HY774" s="4"/>
      <c r="HZ774" s="4"/>
      <c r="IA774" s="4"/>
      <c r="IB774" s="4"/>
      <c r="IC774" s="4"/>
      <c r="ID774" s="4"/>
      <c r="IE774" s="4"/>
      <c r="IF774" s="4"/>
      <c r="IG774" s="4"/>
      <c r="IH774" s="4"/>
      <c r="II774" s="4"/>
    </row>
    <row r="775" spans="1:243" s="38" customFormat="1" ht="12.75" x14ac:dyDescent="0.2">
      <c r="A775" s="34"/>
      <c r="B775" s="26"/>
      <c r="C775" s="26"/>
      <c r="D775" s="26"/>
      <c r="E775" s="35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  <c r="AZ775" s="4"/>
      <c r="BA775" s="4"/>
      <c r="BB775" s="4"/>
      <c r="BC775" s="4"/>
      <c r="BD775" s="4"/>
      <c r="BE775" s="4"/>
      <c r="BF775" s="4"/>
      <c r="BG775" s="4"/>
      <c r="BH775" s="4"/>
      <c r="BI775" s="4"/>
      <c r="BJ775" s="4"/>
      <c r="BK775" s="4"/>
      <c r="BL775" s="4"/>
      <c r="BM775" s="4"/>
      <c r="BN775" s="4"/>
      <c r="BO775" s="4"/>
      <c r="BP775" s="4"/>
      <c r="BQ775" s="4"/>
      <c r="BR775" s="4"/>
      <c r="BS775" s="4"/>
      <c r="BT775" s="4"/>
      <c r="BU775" s="4"/>
      <c r="BV775" s="4"/>
      <c r="BW775" s="4"/>
      <c r="BX775" s="4"/>
      <c r="BY775" s="4"/>
      <c r="BZ775" s="4"/>
      <c r="CA775" s="4"/>
      <c r="CB775" s="4"/>
      <c r="CC775" s="4"/>
      <c r="CD775" s="4"/>
      <c r="CE775" s="4"/>
      <c r="CF775" s="4"/>
      <c r="CG775" s="4"/>
      <c r="CH775" s="4"/>
      <c r="CI775" s="4"/>
      <c r="CJ775" s="4"/>
      <c r="CK775" s="4"/>
      <c r="CL775" s="4"/>
      <c r="CM775" s="4"/>
      <c r="CN775" s="4"/>
      <c r="CO775" s="4"/>
      <c r="CP775" s="4"/>
      <c r="CQ775" s="4"/>
      <c r="CR775" s="4"/>
      <c r="CS775" s="4"/>
      <c r="CT775" s="4"/>
      <c r="CU775" s="4"/>
      <c r="CV775" s="4"/>
      <c r="CW775" s="4"/>
      <c r="CX775" s="4"/>
      <c r="CY775" s="4"/>
      <c r="CZ775" s="4"/>
      <c r="DA775" s="4"/>
      <c r="DB775" s="4"/>
      <c r="DC775" s="4"/>
      <c r="DD775" s="4"/>
      <c r="DE775" s="4"/>
      <c r="DF775" s="4"/>
      <c r="DG775" s="4"/>
      <c r="DH775" s="4"/>
      <c r="DI775" s="4"/>
      <c r="DJ775" s="4"/>
      <c r="DK775" s="4"/>
      <c r="DL775" s="4"/>
      <c r="DM775" s="4"/>
      <c r="DN775" s="4"/>
      <c r="DO775" s="4"/>
      <c r="DP775" s="4"/>
      <c r="DQ775" s="4"/>
      <c r="DR775" s="4"/>
      <c r="DS775" s="4"/>
      <c r="DT775" s="4"/>
      <c r="DU775" s="4"/>
      <c r="DV775" s="4"/>
      <c r="DW775" s="4"/>
      <c r="DX775" s="4"/>
      <c r="DY775" s="4"/>
      <c r="DZ775" s="4"/>
      <c r="EA775" s="4"/>
      <c r="EB775" s="4"/>
      <c r="EC775" s="4"/>
      <c r="ED775" s="4"/>
      <c r="EE775" s="4"/>
      <c r="EF775" s="4"/>
      <c r="EG775" s="4"/>
      <c r="EH775" s="4"/>
      <c r="EI775" s="4"/>
      <c r="EJ775" s="4"/>
      <c r="EK775" s="4"/>
      <c r="EL775" s="4"/>
      <c r="EM775" s="4"/>
      <c r="EN775" s="4"/>
      <c r="EO775" s="4"/>
      <c r="EP775" s="4"/>
      <c r="EQ775" s="4"/>
      <c r="ER775" s="4"/>
      <c r="ES775" s="4"/>
      <c r="ET775" s="4"/>
      <c r="EU775" s="4"/>
      <c r="EV775" s="4"/>
      <c r="EW775" s="4"/>
      <c r="EX775" s="4"/>
      <c r="EY775" s="4"/>
      <c r="EZ775" s="4"/>
      <c r="FA775" s="4"/>
      <c r="FB775" s="4"/>
      <c r="FC775" s="4"/>
      <c r="FD775" s="4"/>
      <c r="FE775" s="4"/>
      <c r="FF775" s="4"/>
      <c r="FG775" s="4"/>
      <c r="FH775" s="4"/>
      <c r="FI775" s="4"/>
      <c r="FJ775" s="4"/>
      <c r="FK775" s="4"/>
      <c r="FL775" s="4"/>
      <c r="FM775" s="4"/>
      <c r="FN775" s="4"/>
      <c r="FO775" s="4"/>
      <c r="FP775" s="4"/>
      <c r="FQ775" s="4"/>
      <c r="FR775" s="4"/>
      <c r="FS775" s="4"/>
      <c r="FT775" s="4"/>
      <c r="FU775" s="4"/>
      <c r="FV775" s="4"/>
      <c r="FW775" s="4"/>
      <c r="FX775" s="4"/>
      <c r="FY775" s="4"/>
      <c r="FZ775" s="4"/>
      <c r="GA775" s="4"/>
      <c r="GB775" s="4"/>
      <c r="GC775" s="4"/>
      <c r="GD775" s="4"/>
      <c r="GE775" s="4"/>
      <c r="GF775" s="4"/>
      <c r="GG775" s="4"/>
      <c r="GH775" s="4"/>
      <c r="GI775" s="4"/>
      <c r="GJ775" s="4"/>
      <c r="GK775" s="4"/>
      <c r="GL775" s="4"/>
      <c r="GM775" s="4"/>
      <c r="GN775" s="4"/>
      <c r="GO775" s="4"/>
      <c r="GP775" s="4"/>
      <c r="GQ775" s="4"/>
      <c r="GR775" s="4"/>
      <c r="GS775" s="4"/>
      <c r="GT775" s="4"/>
      <c r="GU775" s="4"/>
      <c r="GV775" s="4"/>
      <c r="GW775" s="4"/>
      <c r="GX775" s="4"/>
      <c r="GY775" s="4"/>
      <c r="GZ775" s="4"/>
      <c r="HA775" s="4"/>
      <c r="HB775" s="4"/>
      <c r="HC775" s="4"/>
      <c r="HD775" s="4"/>
      <c r="HE775" s="4"/>
      <c r="HF775" s="4"/>
      <c r="HG775" s="4"/>
      <c r="HH775" s="4"/>
      <c r="HI775" s="4"/>
      <c r="HJ775" s="4"/>
      <c r="HK775" s="4"/>
      <c r="HL775" s="4"/>
      <c r="HM775" s="4"/>
      <c r="HN775" s="4"/>
      <c r="HO775" s="4"/>
      <c r="HP775" s="4"/>
      <c r="HQ775" s="4"/>
      <c r="HR775" s="4"/>
      <c r="HS775" s="4"/>
      <c r="HT775" s="4"/>
      <c r="HU775" s="4"/>
      <c r="HV775" s="4"/>
      <c r="HW775" s="4"/>
      <c r="HX775" s="4"/>
      <c r="HY775" s="4"/>
      <c r="HZ775" s="4"/>
      <c r="IA775" s="4"/>
      <c r="IB775" s="4"/>
      <c r="IC775" s="4"/>
      <c r="ID775" s="4"/>
      <c r="IE775" s="4"/>
      <c r="IF775" s="4"/>
      <c r="IG775" s="4"/>
      <c r="IH775" s="4"/>
      <c r="II775" s="4"/>
    </row>
    <row r="776" spans="1:243" s="38" customFormat="1" ht="12.75" x14ac:dyDescent="0.2">
      <c r="A776" s="34"/>
      <c r="B776" s="26"/>
      <c r="C776" s="26"/>
      <c r="D776" s="26"/>
      <c r="E776" s="35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  <c r="AZ776" s="4"/>
      <c r="BA776" s="4"/>
      <c r="BB776" s="4"/>
      <c r="BC776" s="4"/>
      <c r="BD776" s="4"/>
      <c r="BE776" s="4"/>
      <c r="BF776" s="4"/>
      <c r="BG776" s="4"/>
      <c r="BH776" s="4"/>
      <c r="BI776" s="4"/>
      <c r="BJ776" s="4"/>
      <c r="BK776" s="4"/>
      <c r="BL776" s="4"/>
      <c r="BM776" s="4"/>
      <c r="BN776" s="4"/>
      <c r="BO776" s="4"/>
      <c r="BP776" s="4"/>
      <c r="BQ776" s="4"/>
      <c r="BR776" s="4"/>
      <c r="BS776" s="4"/>
      <c r="BT776" s="4"/>
      <c r="BU776" s="4"/>
      <c r="BV776" s="4"/>
      <c r="BW776" s="4"/>
      <c r="BX776" s="4"/>
      <c r="BY776" s="4"/>
      <c r="BZ776" s="4"/>
      <c r="CA776" s="4"/>
      <c r="CB776" s="4"/>
      <c r="CC776" s="4"/>
      <c r="CD776" s="4"/>
      <c r="CE776" s="4"/>
      <c r="CF776" s="4"/>
      <c r="CG776" s="4"/>
      <c r="CH776" s="4"/>
      <c r="CI776" s="4"/>
      <c r="CJ776" s="4"/>
      <c r="CK776" s="4"/>
      <c r="CL776" s="4"/>
      <c r="CM776" s="4"/>
      <c r="CN776" s="4"/>
      <c r="CO776" s="4"/>
      <c r="CP776" s="4"/>
      <c r="CQ776" s="4"/>
      <c r="CR776" s="4"/>
      <c r="CS776" s="4"/>
      <c r="CT776" s="4"/>
      <c r="CU776" s="4"/>
      <c r="CV776" s="4"/>
      <c r="CW776" s="4"/>
      <c r="CX776" s="4"/>
      <c r="CY776" s="4"/>
      <c r="CZ776" s="4"/>
      <c r="DA776" s="4"/>
      <c r="DB776" s="4"/>
      <c r="DC776" s="4"/>
      <c r="DD776" s="4"/>
      <c r="DE776" s="4"/>
      <c r="DF776" s="4"/>
      <c r="DG776" s="4"/>
      <c r="DH776" s="4"/>
      <c r="DI776" s="4"/>
      <c r="DJ776" s="4"/>
      <c r="DK776" s="4"/>
      <c r="DL776" s="4"/>
      <c r="DM776" s="4"/>
      <c r="DN776" s="4"/>
      <c r="DO776" s="4"/>
      <c r="DP776" s="4"/>
      <c r="DQ776" s="4"/>
      <c r="DR776" s="4"/>
      <c r="DS776" s="4"/>
      <c r="DT776" s="4"/>
      <c r="DU776" s="4"/>
      <c r="DV776" s="4"/>
      <c r="DW776" s="4"/>
      <c r="DX776" s="4"/>
      <c r="DY776" s="4"/>
      <c r="DZ776" s="4"/>
      <c r="EA776" s="4"/>
      <c r="EB776" s="4"/>
      <c r="EC776" s="4"/>
      <c r="ED776" s="4"/>
      <c r="EE776" s="4"/>
      <c r="EF776" s="4"/>
      <c r="EG776" s="4"/>
      <c r="EH776" s="4"/>
      <c r="EI776" s="4"/>
      <c r="EJ776" s="4"/>
      <c r="EK776" s="4"/>
      <c r="EL776" s="4"/>
      <c r="EM776" s="4"/>
      <c r="EN776" s="4"/>
      <c r="EO776" s="4"/>
      <c r="EP776" s="4"/>
      <c r="EQ776" s="4"/>
      <c r="ER776" s="4"/>
      <c r="ES776" s="4"/>
      <c r="ET776" s="4"/>
      <c r="EU776" s="4"/>
      <c r="EV776" s="4"/>
      <c r="EW776" s="4"/>
      <c r="EX776" s="4"/>
      <c r="EY776" s="4"/>
      <c r="EZ776" s="4"/>
      <c r="FA776" s="4"/>
      <c r="FB776" s="4"/>
      <c r="FC776" s="4"/>
      <c r="FD776" s="4"/>
      <c r="FE776" s="4"/>
      <c r="FF776" s="4"/>
      <c r="FG776" s="4"/>
      <c r="FH776" s="4"/>
      <c r="FI776" s="4"/>
      <c r="FJ776" s="4"/>
      <c r="FK776" s="4"/>
      <c r="FL776" s="4"/>
      <c r="FM776" s="4"/>
      <c r="FN776" s="4"/>
      <c r="FO776" s="4"/>
      <c r="FP776" s="4"/>
      <c r="FQ776" s="4"/>
      <c r="FR776" s="4"/>
      <c r="FS776" s="4"/>
      <c r="FT776" s="4"/>
      <c r="FU776" s="4"/>
      <c r="FV776" s="4"/>
      <c r="FW776" s="4"/>
      <c r="FX776" s="4"/>
      <c r="FY776" s="4"/>
      <c r="FZ776" s="4"/>
      <c r="GA776" s="4"/>
      <c r="GB776" s="4"/>
      <c r="GC776" s="4"/>
      <c r="GD776" s="4"/>
      <c r="GE776" s="4"/>
      <c r="GF776" s="4"/>
      <c r="GG776" s="4"/>
      <c r="GH776" s="4"/>
      <c r="GI776" s="4"/>
      <c r="GJ776" s="4"/>
      <c r="GK776" s="4"/>
      <c r="GL776" s="4"/>
      <c r="GM776" s="4"/>
      <c r="GN776" s="4"/>
      <c r="GO776" s="4"/>
      <c r="GP776" s="4"/>
      <c r="GQ776" s="4"/>
      <c r="GR776" s="4"/>
      <c r="GS776" s="4"/>
      <c r="GT776" s="4"/>
      <c r="GU776" s="4"/>
      <c r="GV776" s="4"/>
      <c r="GW776" s="4"/>
      <c r="GX776" s="4"/>
      <c r="GY776" s="4"/>
      <c r="GZ776" s="4"/>
      <c r="HA776" s="4"/>
      <c r="HB776" s="4"/>
      <c r="HC776" s="4"/>
      <c r="HD776" s="4"/>
      <c r="HE776" s="4"/>
      <c r="HF776" s="4"/>
      <c r="HG776" s="4"/>
      <c r="HH776" s="4"/>
      <c r="HI776" s="4"/>
      <c r="HJ776" s="4"/>
      <c r="HK776" s="4"/>
      <c r="HL776" s="4"/>
      <c r="HM776" s="4"/>
      <c r="HN776" s="4"/>
      <c r="HO776" s="4"/>
      <c r="HP776" s="4"/>
      <c r="HQ776" s="4"/>
      <c r="HR776" s="4"/>
      <c r="HS776" s="4"/>
      <c r="HT776" s="4"/>
      <c r="HU776" s="4"/>
      <c r="HV776" s="4"/>
      <c r="HW776" s="4"/>
      <c r="HX776" s="4"/>
      <c r="HY776" s="4"/>
      <c r="HZ776" s="4"/>
      <c r="IA776" s="4"/>
      <c r="IB776" s="4"/>
      <c r="IC776" s="4"/>
      <c r="ID776" s="4"/>
      <c r="IE776" s="4"/>
      <c r="IF776" s="4"/>
      <c r="IG776" s="4"/>
      <c r="IH776" s="4"/>
      <c r="II776" s="4"/>
    </row>
    <row r="777" spans="1:243" s="38" customFormat="1" ht="12.75" x14ac:dyDescent="0.2">
      <c r="A777" s="34"/>
      <c r="B777" s="26"/>
      <c r="C777" s="26"/>
      <c r="D777" s="26"/>
      <c r="E777" s="35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  <c r="AZ777" s="4"/>
      <c r="BA777" s="4"/>
      <c r="BB777" s="4"/>
      <c r="BC777" s="4"/>
      <c r="BD777" s="4"/>
      <c r="BE777" s="4"/>
      <c r="BF777" s="4"/>
      <c r="BG777" s="4"/>
      <c r="BH777" s="4"/>
      <c r="BI777" s="4"/>
      <c r="BJ777" s="4"/>
      <c r="BK777" s="4"/>
      <c r="BL777" s="4"/>
      <c r="BM777" s="4"/>
      <c r="BN777" s="4"/>
      <c r="BO777" s="4"/>
      <c r="BP777" s="4"/>
      <c r="BQ777" s="4"/>
      <c r="BR777" s="4"/>
      <c r="BS777" s="4"/>
      <c r="BT777" s="4"/>
      <c r="BU777" s="4"/>
      <c r="BV777" s="4"/>
      <c r="BW777" s="4"/>
      <c r="BX777" s="4"/>
      <c r="BY777" s="4"/>
      <c r="BZ777" s="4"/>
      <c r="CA777" s="4"/>
      <c r="CB777" s="4"/>
      <c r="CC777" s="4"/>
      <c r="CD777" s="4"/>
      <c r="CE777" s="4"/>
      <c r="CF777" s="4"/>
      <c r="CG777" s="4"/>
      <c r="CH777" s="4"/>
      <c r="CI777" s="4"/>
      <c r="CJ777" s="4"/>
      <c r="CK777" s="4"/>
      <c r="CL777" s="4"/>
      <c r="CM777" s="4"/>
      <c r="CN777" s="4"/>
      <c r="CO777" s="4"/>
      <c r="CP777" s="4"/>
      <c r="CQ777" s="4"/>
      <c r="CR777" s="4"/>
      <c r="CS777" s="4"/>
      <c r="CT777" s="4"/>
      <c r="CU777" s="4"/>
      <c r="CV777" s="4"/>
      <c r="CW777" s="4"/>
      <c r="CX777" s="4"/>
      <c r="CY777" s="4"/>
      <c r="CZ777" s="4"/>
      <c r="DA777" s="4"/>
      <c r="DB777" s="4"/>
      <c r="DC777" s="4"/>
      <c r="DD777" s="4"/>
      <c r="DE777" s="4"/>
      <c r="DF777" s="4"/>
      <c r="DG777" s="4"/>
      <c r="DH777" s="4"/>
      <c r="DI777" s="4"/>
      <c r="DJ777" s="4"/>
      <c r="DK777" s="4"/>
      <c r="DL777" s="4"/>
      <c r="DM777" s="4"/>
      <c r="DN777" s="4"/>
      <c r="DO777" s="4"/>
      <c r="DP777" s="4"/>
      <c r="DQ777" s="4"/>
      <c r="DR777" s="4"/>
      <c r="DS777" s="4"/>
      <c r="DT777" s="4"/>
      <c r="DU777" s="4"/>
      <c r="DV777" s="4"/>
      <c r="DW777" s="4"/>
      <c r="DX777" s="4"/>
      <c r="DY777" s="4"/>
      <c r="DZ777" s="4"/>
      <c r="EA777" s="4"/>
      <c r="EB777" s="4"/>
      <c r="EC777" s="4"/>
      <c r="ED777" s="4"/>
      <c r="EE777" s="4"/>
      <c r="EF777" s="4"/>
      <c r="EG777" s="4"/>
      <c r="EH777" s="4"/>
      <c r="EI777" s="4"/>
      <c r="EJ777" s="4"/>
      <c r="EK777" s="4"/>
      <c r="EL777" s="4"/>
      <c r="EM777" s="4"/>
      <c r="EN777" s="4"/>
      <c r="EO777" s="4"/>
      <c r="EP777" s="4"/>
      <c r="EQ777" s="4"/>
      <c r="ER777" s="4"/>
      <c r="ES777" s="4"/>
      <c r="ET777" s="4"/>
      <c r="EU777" s="4"/>
      <c r="EV777" s="4"/>
      <c r="EW777" s="4"/>
      <c r="EX777" s="4"/>
      <c r="EY777" s="4"/>
      <c r="EZ777" s="4"/>
      <c r="FA777" s="4"/>
      <c r="FB777" s="4"/>
      <c r="FC777" s="4"/>
      <c r="FD777" s="4"/>
      <c r="FE777" s="4"/>
      <c r="FF777" s="4"/>
      <c r="FG777" s="4"/>
      <c r="FH777" s="4"/>
      <c r="FI777" s="4"/>
      <c r="FJ777" s="4"/>
      <c r="FK777" s="4"/>
      <c r="FL777" s="4"/>
      <c r="FM777" s="4"/>
      <c r="FN777" s="4"/>
      <c r="FO777" s="4"/>
      <c r="FP777" s="4"/>
      <c r="FQ777" s="4"/>
      <c r="FR777" s="4"/>
      <c r="FS777" s="4"/>
      <c r="FT777" s="4"/>
      <c r="FU777" s="4"/>
      <c r="FV777" s="4"/>
      <c r="FW777" s="4"/>
      <c r="FX777" s="4"/>
      <c r="FY777" s="4"/>
      <c r="FZ777" s="4"/>
      <c r="GA777" s="4"/>
      <c r="GB777" s="4"/>
      <c r="GC777" s="4"/>
      <c r="GD777" s="4"/>
      <c r="GE777" s="4"/>
      <c r="GF777" s="4"/>
      <c r="GG777" s="4"/>
      <c r="GH777" s="4"/>
      <c r="GI777" s="4"/>
      <c r="GJ777" s="4"/>
      <c r="GK777" s="4"/>
      <c r="GL777" s="4"/>
      <c r="GM777" s="4"/>
      <c r="GN777" s="4"/>
      <c r="GO777" s="4"/>
      <c r="GP777" s="4"/>
      <c r="GQ777" s="4"/>
      <c r="GR777" s="4"/>
      <c r="GS777" s="4"/>
      <c r="GT777" s="4"/>
      <c r="GU777" s="4"/>
      <c r="GV777" s="4"/>
      <c r="GW777" s="4"/>
      <c r="GX777" s="4"/>
      <c r="GY777" s="4"/>
      <c r="GZ777" s="4"/>
      <c r="HA777" s="4"/>
      <c r="HB777" s="4"/>
      <c r="HC777" s="4"/>
      <c r="HD777" s="4"/>
      <c r="HE777" s="4"/>
      <c r="HF777" s="4"/>
      <c r="HG777" s="4"/>
      <c r="HH777" s="4"/>
      <c r="HI777" s="4"/>
      <c r="HJ777" s="4"/>
      <c r="HK777" s="4"/>
      <c r="HL777" s="4"/>
      <c r="HM777" s="4"/>
      <c r="HN777" s="4"/>
      <c r="HO777" s="4"/>
      <c r="HP777" s="4"/>
      <c r="HQ777" s="4"/>
      <c r="HR777" s="4"/>
      <c r="HS777" s="4"/>
      <c r="HT777" s="4"/>
      <c r="HU777" s="4"/>
      <c r="HV777" s="4"/>
      <c r="HW777" s="4"/>
      <c r="HX777" s="4"/>
      <c r="HY777" s="4"/>
      <c r="HZ777" s="4"/>
      <c r="IA777" s="4"/>
      <c r="IB777" s="4"/>
      <c r="IC777" s="4"/>
      <c r="ID777" s="4"/>
      <c r="IE777" s="4"/>
      <c r="IF777" s="4"/>
      <c r="IG777" s="4"/>
      <c r="IH777" s="4"/>
      <c r="II777" s="4"/>
    </row>
    <row r="778" spans="1:243" s="38" customFormat="1" ht="12.75" x14ac:dyDescent="0.2">
      <c r="A778" s="34"/>
      <c r="B778" s="26"/>
      <c r="C778" s="26"/>
      <c r="D778" s="26"/>
      <c r="E778" s="35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  <c r="AZ778" s="4"/>
      <c r="BA778" s="4"/>
      <c r="BB778" s="4"/>
      <c r="BC778" s="4"/>
      <c r="BD778" s="4"/>
      <c r="BE778" s="4"/>
      <c r="BF778" s="4"/>
      <c r="BG778" s="4"/>
      <c r="BH778" s="4"/>
      <c r="BI778" s="4"/>
      <c r="BJ778" s="4"/>
      <c r="BK778" s="4"/>
      <c r="BL778" s="4"/>
      <c r="BM778" s="4"/>
      <c r="BN778" s="4"/>
      <c r="BO778" s="4"/>
      <c r="BP778" s="4"/>
      <c r="BQ778" s="4"/>
      <c r="BR778" s="4"/>
      <c r="BS778" s="4"/>
      <c r="BT778" s="4"/>
      <c r="BU778" s="4"/>
      <c r="BV778" s="4"/>
      <c r="BW778" s="4"/>
      <c r="BX778" s="4"/>
      <c r="BY778" s="4"/>
      <c r="BZ778" s="4"/>
      <c r="CA778" s="4"/>
      <c r="CB778" s="4"/>
      <c r="CC778" s="4"/>
      <c r="CD778" s="4"/>
      <c r="CE778" s="4"/>
      <c r="CF778" s="4"/>
      <c r="CG778" s="4"/>
      <c r="CH778" s="4"/>
      <c r="CI778" s="4"/>
      <c r="CJ778" s="4"/>
      <c r="CK778" s="4"/>
      <c r="CL778" s="4"/>
      <c r="CM778" s="4"/>
      <c r="CN778" s="4"/>
      <c r="CO778" s="4"/>
      <c r="CP778" s="4"/>
      <c r="CQ778" s="4"/>
      <c r="CR778" s="4"/>
      <c r="CS778" s="4"/>
      <c r="CT778" s="4"/>
      <c r="CU778" s="4"/>
      <c r="CV778" s="4"/>
      <c r="CW778" s="4"/>
      <c r="CX778" s="4"/>
      <c r="CY778" s="4"/>
      <c r="CZ778" s="4"/>
      <c r="DA778" s="4"/>
      <c r="DB778" s="4"/>
      <c r="DC778" s="4"/>
      <c r="DD778" s="4"/>
      <c r="DE778" s="4"/>
      <c r="DF778" s="4"/>
      <c r="DG778" s="4"/>
      <c r="DH778" s="4"/>
      <c r="DI778" s="4"/>
      <c r="DJ778" s="4"/>
      <c r="DK778" s="4"/>
      <c r="DL778" s="4"/>
      <c r="DM778" s="4"/>
      <c r="DN778" s="4"/>
      <c r="DO778" s="4"/>
      <c r="DP778" s="4"/>
      <c r="DQ778" s="4"/>
      <c r="DR778" s="4"/>
      <c r="DS778" s="4"/>
      <c r="DT778" s="4"/>
      <c r="DU778" s="4"/>
      <c r="DV778" s="4"/>
      <c r="DW778" s="4"/>
      <c r="DX778" s="4"/>
      <c r="DY778" s="4"/>
      <c r="DZ778" s="4"/>
      <c r="EA778" s="4"/>
      <c r="EB778" s="4"/>
      <c r="EC778" s="4"/>
      <c r="ED778" s="4"/>
      <c r="EE778" s="4"/>
      <c r="EF778" s="4"/>
      <c r="EG778" s="4"/>
      <c r="EH778" s="4"/>
      <c r="EI778" s="4"/>
      <c r="EJ778" s="4"/>
      <c r="EK778" s="4"/>
      <c r="EL778" s="4"/>
      <c r="EM778" s="4"/>
      <c r="EN778" s="4"/>
      <c r="EO778" s="4"/>
      <c r="EP778" s="4"/>
      <c r="EQ778" s="4"/>
      <c r="ER778" s="4"/>
      <c r="ES778" s="4"/>
      <c r="ET778" s="4"/>
      <c r="EU778" s="4"/>
      <c r="EV778" s="4"/>
      <c r="EW778" s="4"/>
      <c r="EX778" s="4"/>
      <c r="EY778" s="4"/>
      <c r="EZ778" s="4"/>
      <c r="FA778" s="4"/>
      <c r="FB778" s="4"/>
      <c r="FC778" s="4"/>
      <c r="FD778" s="4"/>
      <c r="FE778" s="4"/>
      <c r="FF778" s="4"/>
      <c r="FG778" s="4"/>
      <c r="FH778" s="4"/>
      <c r="FI778" s="4"/>
      <c r="FJ778" s="4"/>
      <c r="FK778" s="4"/>
      <c r="FL778" s="4"/>
      <c r="FM778" s="4"/>
      <c r="FN778" s="4"/>
      <c r="FO778" s="4"/>
      <c r="FP778" s="4"/>
      <c r="FQ778" s="4"/>
      <c r="FR778" s="4"/>
      <c r="FS778" s="4"/>
      <c r="FT778" s="4"/>
      <c r="FU778" s="4"/>
      <c r="FV778" s="4"/>
      <c r="FW778" s="4"/>
      <c r="FX778" s="4"/>
      <c r="FY778" s="4"/>
      <c r="FZ778" s="4"/>
      <c r="GA778" s="4"/>
      <c r="GB778" s="4"/>
      <c r="GC778" s="4"/>
      <c r="GD778" s="4"/>
      <c r="GE778" s="4"/>
      <c r="GF778" s="4"/>
      <c r="GG778" s="4"/>
      <c r="GH778" s="4"/>
      <c r="GI778" s="4"/>
      <c r="GJ778" s="4"/>
      <c r="GK778" s="4"/>
      <c r="GL778" s="4"/>
      <c r="GM778" s="4"/>
      <c r="GN778" s="4"/>
      <c r="GO778" s="4"/>
      <c r="GP778" s="4"/>
      <c r="GQ778" s="4"/>
      <c r="GR778" s="4"/>
      <c r="GS778" s="4"/>
      <c r="GT778" s="4"/>
      <c r="GU778" s="4"/>
      <c r="GV778" s="4"/>
      <c r="GW778" s="4"/>
      <c r="GX778" s="4"/>
      <c r="GY778" s="4"/>
      <c r="GZ778" s="4"/>
      <c r="HA778" s="4"/>
      <c r="HB778" s="4"/>
      <c r="HC778" s="4"/>
      <c r="HD778" s="4"/>
      <c r="HE778" s="4"/>
      <c r="HF778" s="4"/>
      <c r="HG778" s="4"/>
      <c r="HH778" s="4"/>
      <c r="HI778" s="4"/>
      <c r="HJ778" s="4"/>
      <c r="HK778" s="4"/>
      <c r="HL778" s="4"/>
      <c r="HM778" s="4"/>
      <c r="HN778" s="4"/>
      <c r="HO778" s="4"/>
      <c r="HP778" s="4"/>
      <c r="HQ778" s="4"/>
      <c r="HR778" s="4"/>
      <c r="HS778" s="4"/>
      <c r="HT778" s="4"/>
      <c r="HU778" s="4"/>
      <c r="HV778" s="4"/>
      <c r="HW778" s="4"/>
      <c r="HX778" s="4"/>
      <c r="HY778" s="4"/>
      <c r="HZ778" s="4"/>
      <c r="IA778" s="4"/>
      <c r="IB778" s="4"/>
      <c r="IC778" s="4"/>
      <c r="ID778" s="4"/>
      <c r="IE778" s="4"/>
      <c r="IF778" s="4"/>
      <c r="IG778" s="4"/>
      <c r="IH778" s="4"/>
      <c r="II778" s="4"/>
    </row>
    <row r="779" spans="1:243" s="38" customFormat="1" ht="12.75" x14ac:dyDescent="0.2">
      <c r="A779" s="34"/>
      <c r="B779" s="26"/>
      <c r="C779" s="26"/>
      <c r="D779" s="26"/>
      <c r="E779" s="35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  <c r="AZ779" s="4"/>
      <c r="BA779" s="4"/>
      <c r="BB779" s="4"/>
      <c r="BC779" s="4"/>
      <c r="BD779" s="4"/>
      <c r="BE779" s="4"/>
      <c r="BF779" s="4"/>
      <c r="BG779" s="4"/>
      <c r="BH779" s="4"/>
      <c r="BI779" s="4"/>
      <c r="BJ779" s="4"/>
      <c r="BK779" s="4"/>
      <c r="BL779" s="4"/>
      <c r="BM779" s="4"/>
      <c r="BN779" s="4"/>
      <c r="BO779" s="4"/>
      <c r="BP779" s="4"/>
      <c r="BQ779" s="4"/>
      <c r="BR779" s="4"/>
      <c r="BS779" s="4"/>
      <c r="BT779" s="4"/>
      <c r="BU779" s="4"/>
      <c r="BV779" s="4"/>
      <c r="BW779" s="4"/>
      <c r="BX779" s="4"/>
      <c r="BY779" s="4"/>
      <c r="BZ779" s="4"/>
      <c r="CA779" s="4"/>
      <c r="CB779" s="4"/>
      <c r="CC779" s="4"/>
      <c r="CD779" s="4"/>
      <c r="CE779" s="4"/>
      <c r="CF779" s="4"/>
      <c r="CG779" s="4"/>
      <c r="CH779" s="4"/>
      <c r="CI779" s="4"/>
      <c r="CJ779" s="4"/>
      <c r="CK779" s="4"/>
      <c r="CL779" s="4"/>
      <c r="CM779" s="4"/>
      <c r="CN779" s="4"/>
      <c r="CO779" s="4"/>
      <c r="CP779" s="4"/>
      <c r="CQ779" s="4"/>
      <c r="CR779" s="4"/>
      <c r="CS779" s="4"/>
      <c r="CT779" s="4"/>
      <c r="CU779" s="4"/>
      <c r="CV779" s="4"/>
      <c r="CW779" s="4"/>
      <c r="CX779" s="4"/>
      <c r="CY779" s="4"/>
      <c r="CZ779" s="4"/>
      <c r="DA779" s="4"/>
      <c r="DB779" s="4"/>
      <c r="DC779" s="4"/>
      <c r="DD779" s="4"/>
      <c r="DE779" s="4"/>
      <c r="DF779" s="4"/>
      <c r="DG779" s="4"/>
      <c r="DH779" s="4"/>
      <c r="DI779" s="4"/>
      <c r="DJ779" s="4"/>
      <c r="DK779" s="4"/>
      <c r="DL779" s="4"/>
      <c r="DM779" s="4"/>
      <c r="DN779" s="4"/>
      <c r="DO779" s="4"/>
      <c r="DP779" s="4"/>
      <c r="DQ779" s="4"/>
      <c r="DR779" s="4"/>
      <c r="DS779" s="4"/>
      <c r="DT779" s="4"/>
      <c r="DU779" s="4"/>
      <c r="DV779" s="4"/>
      <c r="DW779" s="4"/>
      <c r="DX779" s="4"/>
      <c r="DY779" s="4"/>
      <c r="DZ779" s="4"/>
      <c r="EA779" s="4"/>
      <c r="EB779" s="4"/>
      <c r="EC779" s="4"/>
      <c r="ED779" s="4"/>
      <c r="EE779" s="4"/>
      <c r="EF779" s="4"/>
      <c r="EG779" s="4"/>
      <c r="EH779" s="4"/>
      <c r="EI779" s="4"/>
      <c r="EJ779" s="4"/>
      <c r="EK779" s="4"/>
      <c r="EL779" s="4"/>
      <c r="EM779" s="4"/>
      <c r="EN779" s="4"/>
      <c r="EO779" s="4"/>
      <c r="EP779" s="4"/>
      <c r="EQ779" s="4"/>
      <c r="ER779" s="4"/>
      <c r="ES779" s="4"/>
      <c r="ET779" s="4"/>
      <c r="EU779" s="4"/>
      <c r="EV779" s="4"/>
      <c r="EW779" s="4"/>
      <c r="EX779" s="4"/>
      <c r="EY779" s="4"/>
      <c r="EZ779" s="4"/>
      <c r="FA779" s="4"/>
      <c r="FB779" s="4"/>
      <c r="FC779" s="4"/>
      <c r="FD779" s="4"/>
      <c r="FE779" s="4"/>
      <c r="FF779" s="4"/>
      <c r="FG779" s="4"/>
      <c r="FH779" s="4"/>
      <c r="FI779" s="4"/>
      <c r="FJ779" s="4"/>
      <c r="FK779" s="4"/>
      <c r="FL779" s="4"/>
      <c r="FM779" s="4"/>
      <c r="FN779" s="4"/>
      <c r="FO779" s="4"/>
      <c r="FP779" s="4"/>
      <c r="FQ779" s="4"/>
      <c r="FR779" s="4"/>
      <c r="FS779" s="4"/>
      <c r="FT779" s="4"/>
      <c r="FU779" s="4"/>
      <c r="FV779" s="4"/>
      <c r="FW779" s="4"/>
      <c r="FX779" s="4"/>
      <c r="FY779" s="4"/>
      <c r="FZ779" s="4"/>
      <c r="GA779" s="4"/>
      <c r="GB779" s="4"/>
      <c r="GC779" s="4"/>
      <c r="GD779" s="4"/>
      <c r="GE779" s="4"/>
      <c r="GF779" s="4"/>
      <c r="GG779" s="4"/>
      <c r="GH779" s="4"/>
      <c r="GI779" s="4"/>
      <c r="GJ779" s="4"/>
      <c r="GK779" s="4"/>
      <c r="GL779" s="4"/>
      <c r="GM779" s="4"/>
      <c r="GN779" s="4"/>
      <c r="GO779" s="4"/>
      <c r="GP779" s="4"/>
      <c r="GQ779" s="4"/>
      <c r="GR779" s="4"/>
      <c r="GS779" s="4"/>
      <c r="GT779" s="4"/>
      <c r="GU779" s="4"/>
      <c r="GV779" s="4"/>
      <c r="GW779" s="4"/>
      <c r="GX779" s="4"/>
      <c r="GY779" s="4"/>
      <c r="GZ779" s="4"/>
      <c r="HA779" s="4"/>
      <c r="HB779" s="4"/>
      <c r="HC779" s="4"/>
      <c r="HD779" s="4"/>
      <c r="HE779" s="4"/>
      <c r="HF779" s="4"/>
      <c r="HG779" s="4"/>
      <c r="HH779" s="4"/>
      <c r="HI779" s="4"/>
      <c r="HJ779" s="4"/>
      <c r="HK779" s="4"/>
      <c r="HL779" s="4"/>
      <c r="HM779" s="4"/>
      <c r="HN779" s="4"/>
      <c r="HO779" s="4"/>
      <c r="HP779" s="4"/>
      <c r="HQ779" s="4"/>
      <c r="HR779" s="4"/>
      <c r="HS779" s="4"/>
      <c r="HT779" s="4"/>
      <c r="HU779" s="4"/>
      <c r="HV779" s="4"/>
      <c r="HW779" s="4"/>
      <c r="HX779" s="4"/>
      <c r="HY779" s="4"/>
      <c r="HZ779" s="4"/>
      <c r="IA779" s="4"/>
      <c r="IB779" s="4"/>
      <c r="IC779" s="4"/>
      <c r="ID779" s="4"/>
      <c r="IE779" s="4"/>
      <c r="IF779" s="4"/>
      <c r="IG779" s="4"/>
      <c r="IH779" s="4"/>
      <c r="II779" s="4"/>
    </row>
    <row r="780" spans="1:243" s="38" customFormat="1" ht="12.75" x14ac:dyDescent="0.2">
      <c r="A780" s="34"/>
      <c r="B780" s="26"/>
      <c r="C780" s="26"/>
      <c r="D780" s="26"/>
      <c r="E780" s="35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  <c r="AZ780" s="4"/>
      <c r="BA780" s="4"/>
      <c r="BB780" s="4"/>
      <c r="BC780" s="4"/>
      <c r="BD780" s="4"/>
      <c r="BE780" s="4"/>
      <c r="BF780" s="4"/>
      <c r="BG780" s="4"/>
      <c r="BH780" s="4"/>
      <c r="BI780" s="4"/>
      <c r="BJ780" s="4"/>
      <c r="BK780" s="4"/>
      <c r="BL780" s="4"/>
      <c r="BM780" s="4"/>
      <c r="BN780" s="4"/>
      <c r="BO780" s="4"/>
      <c r="BP780" s="4"/>
      <c r="BQ780" s="4"/>
      <c r="BR780" s="4"/>
      <c r="BS780" s="4"/>
      <c r="BT780" s="4"/>
      <c r="BU780" s="4"/>
      <c r="BV780" s="4"/>
      <c r="BW780" s="4"/>
      <c r="BX780" s="4"/>
      <c r="BY780" s="4"/>
      <c r="BZ780" s="4"/>
      <c r="CA780" s="4"/>
      <c r="CB780" s="4"/>
      <c r="CC780" s="4"/>
      <c r="CD780" s="4"/>
      <c r="CE780" s="4"/>
      <c r="CF780" s="4"/>
      <c r="CG780" s="4"/>
      <c r="CH780" s="4"/>
      <c r="CI780" s="4"/>
      <c r="CJ780" s="4"/>
      <c r="CK780" s="4"/>
      <c r="CL780" s="4"/>
      <c r="CM780" s="4"/>
      <c r="CN780" s="4"/>
      <c r="CO780" s="4"/>
      <c r="CP780" s="4"/>
      <c r="CQ780" s="4"/>
      <c r="CR780" s="4"/>
      <c r="CS780" s="4"/>
      <c r="CT780" s="4"/>
      <c r="CU780" s="4"/>
      <c r="CV780" s="4"/>
      <c r="CW780" s="4"/>
      <c r="CX780" s="4"/>
      <c r="CY780" s="4"/>
      <c r="CZ780" s="4"/>
      <c r="DA780" s="4"/>
      <c r="DB780" s="4"/>
      <c r="DC780" s="4"/>
      <c r="DD780" s="4"/>
      <c r="DE780" s="4"/>
      <c r="DF780" s="4"/>
      <c r="DG780" s="4"/>
      <c r="DH780" s="4"/>
      <c r="DI780" s="4"/>
      <c r="DJ780" s="4"/>
      <c r="DK780" s="4"/>
      <c r="DL780" s="4"/>
      <c r="DM780" s="4"/>
      <c r="DN780" s="4"/>
      <c r="DO780" s="4"/>
      <c r="DP780" s="4"/>
      <c r="DQ780" s="4"/>
      <c r="DR780" s="4"/>
      <c r="DS780" s="4"/>
      <c r="DT780" s="4"/>
      <c r="DU780" s="4"/>
      <c r="DV780" s="4"/>
      <c r="DW780" s="4"/>
      <c r="DX780" s="4"/>
      <c r="DY780" s="4"/>
      <c r="DZ780" s="4"/>
      <c r="EA780" s="4"/>
      <c r="EB780" s="4"/>
      <c r="EC780" s="4"/>
      <c r="ED780" s="4"/>
      <c r="EE780" s="4"/>
      <c r="EF780" s="4"/>
      <c r="EG780" s="4"/>
      <c r="EH780" s="4"/>
      <c r="EI780" s="4"/>
      <c r="EJ780" s="4"/>
      <c r="EK780" s="4"/>
      <c r="EL780" s="4"/>
      <c r="EM780" s="4"/>
      <c r="EN780" s="4"/>
      <c r="EO780" s="4"/>
      <c r="EP780" s="4"/>
      <c r="EQ780" s="4"/>
      <c r="ER780" s="4"/>
      <c r="ES780" s="4"/>
      <c r="ET780" s="4"/>
      <c r="EU780" s="4"/>
      <c r="EV780" s="4"/>
      <c r="EW780" s="4"/>
      <c r="EX780" s="4"/>
      <c r="EY780" s="4"/>
      <c r="EZ780" s="4"/>
      <c r="FA780" s="4"/>
      <c r="FB780" s="4"/>
      <c r="FC780" s="4"/>
      <c r="FD780" s="4"/>
      <c r="FE780" s="4"/>
      <c r="FF780" s="4"/>
      <c r="FG780" s="4"/>
      <c r="FH780" s="4"/>
      <c r="FI780" s="4"/>
      <c r="FJ780" s="4"/>
      <c r="FK780" s="4"/>
      <c r="FL780" s="4"/>
      <c r="FM780" s="4"/>
      <c r="FN780" s="4"/>
      <c r="FO780" s="4"/>
      <c r="FP780" s="4"/>
      <c r="FQ780" s="4"/>
      <c r="FR780" s="4"/>
      <c r="FS780" s="4"/>
      <c r="FT780" s="4"/>
      <c r="FU780" s="4"/>
      <c r="FV780" s="4"/>
      <c r="FW780" s="4"/>
      <c r="FX780" s="4"/>
      <c r="FY780" s="4"/>
      <c r="FZ780" s="4"/>
      <c r="GA780" s="4"/>
      <c r="GB780" s="4"/>
      <c r="GC780" s="4"/>
      <c r="GD780" s="4"/>
      <c r="GE780" s="4"/>
      <c r="GF780" s="4"/>
      <c r="GG780" s="4"/>
      <c r="GH780" s="4"/>
      <c r="GI780" s="4"/>
      <c r="GJ780" s="4"/>
      <c r="GK780" s="4"/>
      <c r="GL780" s="4"/>
      <c r="GM780" s="4"/>
      <c r="GN780" s="4"/>
      <c r="GO780" s="4"/>
      <c r="GP780" s="4"/>
      <c r="GQ780" s="4"/>
      <c r="GR780" s="4"/>
      <c r="GS780" s="4"/>
      <c r="GT780" s="4"/>
      <c r="GU780" s="4"/>
      <c r="GV780" s="4"/>
      <c r="GW780" s="4"/>
      <c r="GX780" s="4"/>
      <c r="GY780" s="4"/>
      <c r="GZ780" s="4"/>
      <c r="HA780" s="4"/>
      <c r="HB780" s="4"/>
      <c r="HC780" s="4"/>
      <c r="HD780" s="4"/>
      <c r="HE780" s="4"/>
      <c r="HF780" s="4"/>
      <c r="HG780" s="4"/>
      <c r="HH780" s="4"/>
      <c r="HI780" s="4"/>
      <c r="HJ780" s="4"/>
      <c r="HK780" s="4"/>
      <c r="HL780" s="4"/>
      <c r="HM780" s="4"/>
      <c r="HN780" s="4"/>
      <c r="HO780" s="4"/>
      <c r="HP780" s="4"/>
      <c r="HQ780" s="4"/>
      <c r="HR780" s="4"/>
      <c r="HS780" s="4"/>
      <c r="HT780" s="4"/>
      <c r="HU780" s="4"/>
      <c r="HV780" s="4"/>
      <c r="HW780" s="4"/>
      <c r="HX780" s="4"/>
      <c r="HY780" s="4"/>
      <c r="HZ780" s="4"/>
      <c r="IA780" s="4"/>
      <c r="IB780" s="4"/>
      <c r="IC780" s="4"/>
      <c r="ID780" s="4"/>
      <c r="IE780" s="4"/>
      <c r="IF780" s="4"/>
      <c r="IG780" s="4"/>
      <c r="IH780" s="4"/>
      <c r="II780" s="4"/>
    </row>
    <row r="781" spans="1:243" s="38" customFormat="1" ht="12.75" x14ac:dyDescent="0.2">
      <c r="A781" s="34"/>
      <c r="B781" s="26"/>
      <c r="C781" s="26"/>
      <c r="D781" s="26"/>
      <c r="E781" s="35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  <c r="AZ781" s="4"/>
      <c r="BA781" s="4"/>
      <c r="BB781" s="4"/>
      <c r="BC781" s="4"/>
      <c r="BD781" s="4"/>
      <c r="BE781" s="4"/>
      <c r="BF781" s="4"/>
      <c r="BG781" s="4"/>
      <c r="BH781" s="4"/>
      <c r="BI781" s="4"/>
      <c r="BJ781" s="4"/>
      <c r="BK781" s="4"/>
      <c r="BL781" s="4"/>
      <c r="BM781" s="4"/>
      <c r="BN781" s="4"/>
      <c r="BO781" s="4"/>
      <c r="BP781" s="4"/>
      <c r="BQ781" s="4"/>
      <c r="BR781" s="4"/>
      <c r="BS781" s="4"/>
      <c r="BT781" s="4"/>
      <c r="BU781" s="4"/>
      <c r="BV781" s="4"/>
      <c r="BW781" s="4"/>
      <c r="BX781" s="4"/>
      <c r="BY781" s="4"/>
      <c r="BZ781" s="4"/>
      <c r="CA781" s="4"/>
      <c r="CB781" s="4"/>
      <c r="CC781" s="4"/>
      <c r="CD781" s="4"/>
      <c r="CE781" s="4"/>
      <c r="CF781" s="4"/>
      <c r="CG781" s="4"/>
      <c r="CH781" s="4"/>
      <c r="CI781" s="4"/>
      <c r="CJ781" s="4"/>
      <c r="CK781" s="4"/>
      <c r="CL781" s="4"/>
      <c r="CM781" s="4"/>
      <c r="CN781" s="4"/>
      <c r="CO781" s="4"/>
      <c r="CP781" s="4"/>
      <c r="CQ781" s="4"/>
      <c r="CR781" s="4"/>
      <c r="CS781" s="4"/>
      <c r="CT781" s="4"/>
      <c r="CU781" s="4"/>
      <c r="CV781" s="4"/>
      <c r="CW781" s="4"/>
      <c r="CX781" s="4"/>
      <c r="CY781" s="4"/>
      <c r="CZ781" s="4"/>
      <c r="DA781" s="4"/>
      <c r="DB781" s="4"/>
      <c r="DC781" s="4"/>
      <c r="DD781" s="4"/>
      <c r="DE781" s="4"/>
      <c r="DF781" s="4"/>
      <c r="DG781" s="4"/>
      <c r="DH781" s="4"/>
      <c r="DI781" s="4"/>
      <c r="DJ781" s="4"/>
      <c r="DK781" s="4"/>
      <c r="DL781" s="4"/>
      <c r="DM781" s="4"/>
      <c r="DN781" s="4"/>
      <c r="DO781" s="4"/>
      <c r="DP781" s="4"/>
      <c r="DQ781" s="4"/>
      <c r="DR781" s="4"/>
      <c r="DS781" s="4"/>
      <c r="DT781" s="4"/>
      <c r="DU781" s="4"/>
      <c r="DV781" s="4"/>
      <c r="DW781" s="4"/>
      <c r="DX781" s="4"/>
      <c r="DY781" s="4"/>
      <c r="DZ781" s="4"/>
      <c r="EA781" s="4"/>
      <c r="EB781" s="4"/>
      <c r="EC781" s="4"/>
      <c r="ED781" s="4"/>
      <c r="EE781" s="4"/>
      <c r="EF781" s="4"/>
      <c r="EG781" s="4"/>
      <c r="EH781" s="4"/>
      <c r="EI781" s="4"/>
      <c r="EJ781" s="4"/>
      <c r="EK781" s="4"/>
      <c r="EL781" s="4"/>
      <c r="EM781" s="4"/>
      <c r="EN781" s="4"/>
      <c r="EO781" s="4"/>
      <c r="EP781" s="4"/>
      <c r="EQ781" s="4"/>
      <c r="ER781" s="4"/>
      <c r="ES781" s="4"/>
      <c r="ET781" s="4"/>
      <c r="EU781" s="4"/>
      <c r="EV781" s="4"/>
      <c r="EW781" s="4"/>
      <c r="EX781" s="4"/>
      <c r="EY781" s="4"/>
      <c r="EZ781" s="4"/>
      <c r="FA781" s="4"/>
      <c r="FB781" s="4"/>
      <c r="FC781" s="4"/>
      <c r="FD781" s="4"/>
      <c r="FE781" s="4"/>
      <c r="FF781" s="4"/>
      <c r="FG781" s="4"/>
      <c r="FH781" s="4"/>
      <c r="FI781" s="4"/>
      <c r="FJ781" s="4"/>
      <c r="FK781" s="4"/>
      <c r="FL781" s="4"/>
      <c r="FM781" s="4"/>
      <c r="FN781" s="4"/>
      <c r="FO781" s="4"/>
      <c r="FP781" s="4"/>
      <c r="FQ781" s="4"/>
      <c r="FR781" s="4"/>
      <c r="FS781" s="4"/>
      <c r="FT781" s="4"/>
      <c r="FU781" s="4"/>
      <c r="FV781" s="4"/>
      <c r="FW781" s="4"/>
      <c r="FX781" s="4"/>
      <c r="FY781" s="4"/>
      <c r="FZ781" s="4"/>
      <c r="GA781" s="4"/>
      <c r="GB781" s="4"/>
      <c r="GC781" s="4"/>
      <c r="GD781" s="4"/>
      <c r="GE781" s="4"/>
      <c r="GF781" s="4"/>
      <c r="GG781" s="4"/>
      <c r="GH781" s="4"/>
      <c r="GI781" s="4"/>
      <c r="GJ781" s="4"/>
      <c r="GK781" s="4"/>
      <c r="GL781" s="4"/>
      <c r="GM781" s="4"/>
      <c r="GN781" s="4"/>
      <c r="GO781" s="4"/>
      <c r="GP781" s="4"/>
      <c r="GQ781" s="4"/>
      <c r="GR781" s="4"/>
      <c r="GS781" s="4"/>
      <c r="GT781" s="4"/>
      <c r="GU781" s="4"/>
      <c r="GV781" s="4"/>
      <c r="GW781" s="4"/>
      <c r="GX781" s="4"/>
      <c r="GY781" s="4"/>
      <c r="GZ781" s="4"/>
      <c r="HA781" s="4"/>
      <c r="HB781" s="4"/>
      <c r="HC781" s="4"/>
      <c r="HD781" s="4"/>
      <c r="HE781" s="4"/>
      <c r="HF781" s="4"/>
      <c r="HG781" s="4"/>
      <c r="HH781" s="4"/>
      <c r="HI781" s="4"/>
      <c r="HJ781" s="4"/>
      <c r="HK781" s="4"/>
      <c r="HL781" s="4"/>
      <c r="HM781" s="4"/>
      <c r="HN781" s="4"/>
      <c r="HO781" s="4"/>
      <c r="HP781" s="4"/>
      <c r="HQ781" s="4"/>
      <c r="HR781" s="4"/>
      <c r="HS781" s="4"/>
      <c r="HT781" s="4"/>
      <c r="HU781" s="4"/>
      <c r="HV781" s="4"/>
      <c r="HW781" s="4"/>
      <c r="HX781" s="4"/>
      <c r="HY781" s="4"/>
      <c r="HZ781" s="4"/>
      <c r="IA781" s="4"/>
      <c r="IB781" s="4"/>
      <c r="IC781" s="4"/>
      <c r="ID781" s="4"/>
      <c r="IE781" s="4"/>
      <c r="IF781" s="4"/>
      <c r="IG781" s="4"/>
      <c r="IH781" s="4"/>
      <c r="II781" s="4"/>
    </row>
    <row r="782" spans="1:243" s="38" customFormat="1" ht="12.75" x14ac:dyDescent="0.2">
      <c r="A782" s="34"/>
      <c r="B782" s="26"/>
      <c r="C782" s="26"/>
      <c r="D782" s="26"/>
      <c r="E782" s="35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  <c r="AZ782" s="4"/>
      <c r="BA782" s="4"/>
      <c r="BB782" s="4"/>
      <c r="BC782" s="4"/>
      <c r="BD782" s="4"/>
      <c r="BE782" s="4"/>
      <c r="BF782" s="4"/>
      <c r="BG782" s="4"/>
      <c r="BH782" s="4"/>
      <c r="BI782" s="4"/>
      <c r="BJ782" s="4"/>
      <c r="BK782" s="4"/>
      <c r="BL782" s="4"/>
      <c r="BM782" s="4"/>
      <c r="BN782" s="4"/>
      <c r="BO782" s="4"/>
      <c r="BP782" s="4"/>
      <c r="BQ782" s="4"/>
      <c r="BR782" s="4"/>
      <c r="BS782" s="4"/>
      <c r="BT782" s="4"/>
      <c r="BU782" s="4"/>
      <c r="BV782" s="4"/>
      <c r="BW782" s="4"/>
      <c r="BX782" s="4"/>
      <c r="BY782" s="4"/>
      <c r="BZ782" s="4"/>
      <c r="CA782" s="4"/>
      <c r="CB782" s="4"/>
      <c r="CC782" s="4"/>
      <c r="CD782" s="4"/>
      <c r="CE782" s="4"/>
      <c r="CF782" s="4"/>
      <c r="CG782" s="4"/>
      <c r="CH782" s="4"/>
      <c r="CI782" s="4"/>
      <c r="CJ782" s="4"/>
      <c r="CK782" s="4"/>
      <c r="CL782" s="4"/>
      <c r="CM782" s="4"/>
      <c r="CN782" s="4"/>
      <c r="CO782" s="4"/>
      <c r="CP782" s="4"/>
      <c r="CQ782" s="4"/>
      <c r="CR782" s="4"/>
      <c r="CS782" s="4"/>
      <c r="CT782" s="4"/>
      <c r="CU782" s="4"/>
      <c r="CV782" s="4"/>
      <c r="CW782" s="4"/>
      <c r="CX782" s="4"/>
      <c r="CY782" s="4"/>
      <c r="CZ782" s="4"/>
      <c r="DA782" s="4"/>
      <c r="DB782" s="4"/>
      <c r="DC782" s="4"/>
      <c r="DD782" s="4"/>
      <c r="DE782" s="4"/>
      <c r="DF782" s="4"/>
      <c r="DG782" s="4"/>
      <c r="DH782" s="4"/>
      <c r="DI782" s="4"/>
      <c r="DJ782" s="4"/>
      <c r="DK782" s="4"/>
      <c r="DL782" s="4"/>
      <c r="DM782" s="4"/>
      <c r="DN782" s="4"/>
      <c r="DO782" s="4"/>
      <c r="DP782" s="4"/>
      <c r="DQ782" s="4"/>
      <c r="DR782" s="4"/>
      <c r="DS782" s="4"/>
      <c r="DT782" s="4"/>
      <c r="DU782" s="4"/>
      <c r="DV782" s="4"/>
      <c r="DW782" s="4"/>
      <c r="DX782" s="4"/>
      <c r="DY782" s="4"/>
      <c r="DZ782" s="4"/>
      <c r="EA782" s="4"/>
      <c r="EB782" s="4"/>
      <c r="EC782" s="4"/>
      <c r="ED782" s="4"/>
      <c r="EE782" s="4"/>
      <c r="EF782" s="4"/>
      <c r="EG782" s="4"/>
      <c r="EH782" s="4"/>
      <c r="EI782" s="4"/>
      <c r="EJ782" s="4"/>
      <c r="EK782" s="4"/>
      <c r="EL782" s="4"/>
      <c r="EM782" s="4"/>
      <c r="EN782" s="4"/>
      <c r="EO782" s="4"/>
      <c r="EP782" s="4"/>
      <c r="EQ782" s="4"/>
      <c r="ER782" s="4"/>
      <c r="ES782" s="4"/>
      <c r="ET782" s="4"/>
      <c r="EU782" s="4"/>
      <c r="EV782" s="4"/>
      <c r="EW782" s="4"/>
      <c r="EX782" s="4"/>
      <c r="EY782" s="4"/>
      <c r="EZ782" s="4"/>
      <c r="FA782" s="4"/>
      <c r="FB782" s="4"/>
      <c r="FC782" s="4"/>
      <c r="FD782" s="4"/>
      <c r="FE782" s="4"/>
      <c r="FF782" s="4"/>
      <c r="FG782" s="4"/>
      <c r="FH782" s="4"/>
      <c r="FI782" s="4"/>
      <c r="FJ782" s="4"/>
      <c r="FK782" s="4"/>
      <c r="FL782" s="4"/>
      <c r="FM782" s="4"/>
      <c r="FN782" s="4"/>
      <c r="FO782" s="4"/>
      <c r="FP782" s="4"/>
      <c r="FQ782" s="4"/>
      <c r="FR782" s="4"/>
      <c r="FS782" s="4"/>
      <c r="FT782" s="4"/>
      <c r="FU782" s="4"/>
      <c r="FV782" s="4"/>
      <c r="FW782" s="4"/>
      <c r="FX782" s="4"/>
      <c r="FY782" s="4"/>
      <c r="FZ782" s="4"/>
      <c r="GA782" s="4"/>
      <c r="GB782" s="4"/>
      <c r="GC782" s="4"/>
      <c r="GD782" s="4"/>
      <c r="GE782" s="4"/>
      <c r="GF782" s="4"/>
      <c r="GG782" s="4"/>
      <c r="GH782" s="4"/>
      <c r="GI782" s="4"/>
      <c r="GJ782" s="4"/>
      <c r="GK782" s="4"/>
      <c r="GL782" s="4"/>
      <c r="GM782" s="4"/>
      <c r="GN782" s="4"/>
      <c r="GO782" s="4"/>
      <c r="GP782" s="4"/>
      <c r="GQ782" s="4"/>
      <c r="GR782" s="4"/>
      <c r="GS782" s="4"/>
      <c r="GT782" s="4"/>
      <c r="GU782" s="4"/>
      <c r="GV782" s="4"/>
      <c r="GW782" s="4"/>
      <c r="GX782" s="4"/>
      <c r="GY782" s="4"/>
      <c r="GZ782" s="4"/>
      <c r="HA782" s="4"/>
      <c r="HB782" s="4"/>
      <c r="HC782" s="4"/>
      <c r="HD782" s="4"/>
      <c r="HE782" s="4"/>
      <c r="HF782" s="4"/>
      <c r="HG782" s="4"/>
      <c r="HH782" s="4"/>
      <c r="HI782" s="4"/>
      <c r="HJ782" s="4"/>
      <c r="HK782" s="4"/>
      <c r="HL782" s="4"/>
      <c r="HM782" s="4"/>
      <c r="HN782" s="4"/>
      <c r="HO782" s="4"/>
      <c r="HP782" s="4"/>
      <c r="HQ782" s="4"/>
      <c r="HR782" s="4"/>
      <c r="HS782" s="4"/>
      <c r="HT782" s="4"/>
      <c r="HU782" s="4"/>
      <c r="HV782" s="4"/>
      <c r="HW782" s="4"/>
      <c r="HX782" s="4"/>
      <c r="HY782" s="4"/>
      <c r="HZ782" s="4"/>
      <c r="IA782" s="4"/>
      <c r="IB782" s="4"/>
      <c r="IC782" s="4"/>
      <c r="ID782" s="4"/>
      <c r="IE782" s="4"/>
      <c r="IF782" s="4"/>
      <c r="IG782" s="4"/>
      <c r="IH782" s="4"/>
      <c r="II782" s="4"/>
    </row>
    <row r="783" spans="1:243" s="38" customFormat="1" ht="12.75" x14ac:dyDescent="0.2">
      <c r="A783" s="34"/>
      <c r="B783" s="26"/>
      <c r="C783" s="26"/>
      <c r="D783" s="26"/>
      <c r="E783" s="35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  <c r="AZ783" s="4"/>
      <c r="BA783" s="4"/>
      <c r="BB783" s="4"/>
      <c r="BC783" s="4"/>
      <c r="BD783" s="4"/>
      <c r="BE783" s="4"/>
      <c r="BF783" s="4"/>
      <c r="BG783" s="4"/>
      <c r="BH783" s="4"/>
      <c r="BI783" s="4"/>
      <c r="BJ783" s="4"/>
      <c r="BK783" s="4"/>
      <c r="BL783" s="4"/>
      <c r="BM783" s="4"/>
      <c r="BN783" s="4"/>
      <c r="BO783" s="4"/>
      <c r="BP783" s="4"/>
      <c r="BQ783" s="4"/>
      <c r="BR783" s="4"/>
      <c r="BS783" s="4"/>
      <c r="BT783" s="4"/>
      <c r="BU783" s="4"/>
      <c r="BV783" s="4"/>
      <c r="BW783" s="4"/>
      <c r="BX783" s="4"/>
      <c r="BY783" s="4"/>
      <c r="BZ783" s="4"/>
      <c r="CA783" s="4"/>
      <c r="CB783" s="4"/>
      <c r="CC783" s="4"/>
      <c r="CD783" s="4"/>
      <c r="CE783" s="4"/>
      <c r="CF783" s="4"/>
      <c r="CG783" s="4"/>
      <c r="CH783" s="4"/>
      <c r="CI783" s="4"/>
      <c r="CJ783" s="4"/>
      <c r="CK783" s="4"/>
      <c r="CL783" s="4"/>
      <c r="CM783" s="4"/>
      <c r="CN783" s="4"/>
      <c r="CO783" s="4"/>
      <c r="CP783" s="4"/>
      <c r="CQ783" s="4"/>
      <c r="CR783" s="4"/>
      <c r="CS783" s="4"/>
      <c r="CT783" s="4"/>
      <c r="CU783" s="4"/>
      <c r="CV783" s="4"/>
      <c r="CW783" s="4"/>
      <c r="CX783" s="4"/>
      <c r="CY783" s="4"/>
      <c r="CZ783" s="4"/>
      <c r="DA783" s="4"/>
      <c r="DB783" s="4"/>
      <c r="DC783" s="4"/>
      <c r="DD783" s="4"/>
      <c r="DE783" s="4"/>
      <c r="DF783" s="4"/>
      <c r="DG783" s="4"/>
      <c r="DH783" s="4"/>
      <c r="DI783" s="4"/>
      <c r="DJ783" s="4"/>
      <c r="DK783" s="4"/>
      <c r="DL783" s="4"/>
      <c r="DM783" s="4"/>
      <c r="DN783" s="4"/>
      <c r="DO783" s="4"/>
      <c r="DP783" s="4"/>
      <c r="DQ783" s="4"/>
      <c r="DR783" s="4"/>
      <c r="DS783" s="4"/>
      <c r="DT783" s="4"/>
      <c r="DU783" s="4"/>
      <c r="DV783" s="4"/>
      <c r="DW783" s="4"/>
      <c r="DX783" s="4"/>
      <c r="DY783" s="4"/>
      <c r="DZ783" s="4"/>
      <c r="EA783" s="4"/>
      <c r="EB783" s="4"/>
      <c r="EC783" s="4"/>
      <c r="ED783" s="4"/>
      <c r="EE783" s="4"/>
      <c r="EF783" s="4"/>
      <c r="EG783" s="4"/>
      <c r="EH783" s="4"/>
      <c r="EI783" s="4"/>
      <c r="EJ783" s="4"/>
      <c r="EK783" s="4"/>
      <c r="EL783" s="4"/>
      <c r="EM783" s="4"/>
      <c r="EN783" s="4"/>
      <c r="EO783" s="4"/>
      <c r="EP783" s="4"/>
      <c r="EQ783" s="4"/>
      <c r="ER783" s="4"/>
      <c r="ES783" s="4"/>
      <c r="ET783" s="4"/>
      <c r="EU783" s="4"/>
      <c r="EV783" s="4"/>
      <c r="EW783" s="4"/>
      <c r="EX783" s="4"/>
      <c r="EY783" s="4"/>
      <c r="EZ783" s="4"/>
      <c r="FA783" s="4"/>
      <c r="FB783" s="4"/>
      <c r="FC783" s="4"/>
      <c r="FD783" s="4"/>
      <c r="FE783" s="4"/>
      <c r="FF783" s="4"/>
      <c r="FG783" s="4"/>
      <c r="FH783" s="4"/>
      <c r="FI783" s="4"/>
      <c r="FJ783" s="4"/>
      <c r="FK783" s="4"/>
      <c r="FL783" s="4"/>
      <c r="FM783" s="4"/>
      <c r="FN783" s="4"/>
      <c r="FO783" s="4"/>
      <c r="FP783" s="4"/>
      <c r="FQ783" s="4"/>
      <c r="FR783" s="4"/>
      <c r="FS783" s="4"/>
      <c r="FT783" s="4"/>
      <c r="FU783" s="4"/>
      <c r="FV783" s="4"/>
      <c r="FW783" s="4"/>
      <c r="FX783" s="4"/>
      <c r="FY783" s="4"/>
      <c r="FZ783" s="4"/>
      <c r="GA783" s="4"/>
      <c r="GB783" s="4"/>
      <c r="GC783" s="4"/>
      <c r="GD783" s="4"/>
      <c r="GE783" s="4"/>
      <c r="GF783" s="4"/>
      <c r="GG783" s="4"/>
      <c r="GH783" s="4"/>
      <c r="GI783" s="4"/>
      <c r="GJ783" s="4"/>
      <c r="GK783" s="4"/>
      <c r="GL783" s="4"/>
      <c r="GM783" s="4"/>
      <c r="GN783" s="4"/>
      <c r="GO783" s="4"/>
      <c r="GP783" s="4"/>
      <c r="GQ783" s="4"/>
      <c r="GR783" s="4"/>
      <c r="GS783" s="4"/>
      <c r="GT783" s="4"/>
      <c r="GU783" s="4"/>
      <c r="GV783" s="4"/>
      <c r="GW783" s="4"/>
      <c r="GX783" s="4"/>
      <c r="GY783" s="4"/>
      <c r="GZ783" s="4"/>
      <c r="HA783" s="4"/>
      <c r="HB783" s="4"/>
      <c r="HC783" s="4"/>
      <c r="HD783" s="4"/>
      <c r="HE783" s="4"/>
      <c r="HF783" s="4"/>
      <c r="HG783" s="4"/>
      <c r="HH783" s="4"/>
      <c r="HI783" s="4"/>
      <c r="HJ783" s="4"/>
      <c r="HK783" s="4"/>
      <c r="HL783" s="4"/>
      <c r="HM783" s="4"/>
      <c r="HN783" s="4"/>
      <c r="HO783" s="4"/>
      <c r="HP783" s="4"/>
      <c r="HQ783" s="4"/>
      <c r="HR783" s="4"/>
      <c r="HS783" s="4"/>
      <c r="HT783" s="4"/>
      <c r="HU783" s="4"/>
      <c r="HV783" s="4"/>
      <c r="HW783" s="4"/>
      <c r="HX783" s="4"/>
      <c r="HY783" s="4"/>
      <c r="HZ783" s="4"/>
      <c r="IA783" s="4"/>
      <c r="IB783" s="4"/>
      <c r="IC783" s="4"/>
      <c r="ID783" s="4"/>
      <c r="IE783" s="4"/>
      <c r="IF783" s="4"/>
      <c r="IG783" s="4"/>
      <c r="IH783" s="4"/>
      <c r="II783" s="4"/>
    </row>
    <row r="784" spans="1:243" s="38" customFormat="1" ht="12.75" x14ac:dyDescent="0.2">
      <c r="A784" s="34"/>
      <c r="B784" s="26"/>
      <c r="C784" s="26"/>
      <c r="D784" s="26"/>
      <c r="E784" s="35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  <c r="AZ784" s="4"/>
      <c r="BA784" s="4"/>
      <c r="BB784" s="4"/>
      <c r="BC784" s="4"/>
      <c r="BD784" s="4"/>
      <c r="BE784" s="4"/>
      <c r="BF784" s="4"/>
      <c r="BG784" s="4"/>
      <c r="BH784" s="4"/>
      <c r="BI784" s="4"/>
      <c r="BJ784" s="4"/>
      <c r="BK784" s="4"/>
      <c r="BL784" s="4"/>
      <c r="BM784" s="4"/>
      <c r="BN784" s="4"/>
      <c r="BO784" s="4"/>
      <c r="BP784" s="4"/>
      <c r="BQ784" s="4"/>
      <c r="BR784" s="4"/>
      <c r="BS784" s="4"/>
      <c r="BT784" s="4"/>
      <c r="BU784" s="4"/>
      <c r="BV784" s="4"/>
      <c r="BW784" s="4"/>
      <c r="BX784" s="4"/>
      <c r="BY784" s="4"/>
      <c r="BZ784" s="4"/>
      <c r="CA784" s="4"/>
      <c r="CB784" s="4"/>
      <c r="CC784" s="4"/>
      <c r="CD784" s="4"/>
      <c r="CE784" s="4"/>
      <c r="CF784" s="4"/>
      <c r="CG784" s="4"/>
      <c r="CH784" s="4"/>
      <c r="CI784" s="4"/>
      <c r="CJ784" s="4"/>
      <c r="CK784" s="4"/>
      <c r="CL784" s="4"/>
      <c r="CM784" s="4"/>
      <c r="CN784" s="4"/>
      <c r="CO784" s="4"/>
      <c r="CP784" s="4"/>
      <c r="CQ784" s="4"/>
      <c r="CR784" s="4"/>
      <c r="CS784" s="4"/>
      <c r="CT784" s="4"/>
      <c r="CU784" s="4"/>
      <c r="CV784" s="4"/>
      <c r="CW784" s="4"/>
      <c r="CX784" s="4"/>
      <c r="CY784" s="4"/>
      <c r="CZ784" s="4"/>
      <c r="DA784" s="4"/>
      <c r="DB784" s="4"/>
      <c r="DC784" s="4"/>
      <c r="DD784" s="4"/>
      <c r="DE784" s="4"/>
      <c r="DF784" s="4"/>
      <c r="DG784" s="4"/>
      <c r="DH784" s="4"/>
      <c r="DI784" s="4"/>
      <c r="DJ784" s="4"/>
      <c r="DK784" s="4"/>
      <c r="DL784" s="4"/>
      <c r="DM784" s="4"/>
      <c r="DN784" s="4"/>
      <c r="DO784" s="4"/>
      <c r="DP784" s="4"/>
      <c r="DQ784" s="4"/>
      <c r="DR784" s="4"/>
      <c r="DS784" s="4"/>
      <c r="DT784" s="4"/>
      <c r="DU784" s="4"/>
      <c r="DV784" s="4"/>
      <c r="DW784" s="4"/>
      <c r="DX784" s="4"/>
      <c r="DY784" s="4"/>
      <c r="DZ784" s="4"/>
      <c r="EA784" s="4"/>
      <c r="EB784" s="4"/>
      <c r="EC784" s="4"/>
      <c r="ED784" s="4"/>
      <c r="EE784" s="4"/>
      <c r="EF784" s="4"/>
      <c r="EG784" s="4"/>
      <c r="EH784" s="4"/>
      <c r="EI784" s="4"/>
      <c r="EJ784" s="4"/>
      <c r="EK784" s="4"/>
      <c r="EL784" s="4"/>
      <c r="EM784" s="4"/>
      <c r="EN784" s="4"/>
      <c r="EO784" s="4"/>
      <c r="EP784" s="4"/>
      <c r="EQ784" s="4"/>
      <c r="ER784" s="4"/>
      <c r="ES784" s="4"/>
      <c r="ET784" s="4"/>
      <c r="EU784" s="4"/>
      <c r="EV784" s="4"/>
      <c r="EW784" s="4"/>
      <c r="EX784" s="4"/>
      <c r="EY784" s="4"/>
      <c r="EZ784" s="4"/>
      <c r="FA784" s="4"/>
      <c r="FB784" s="4"/>
      <c r="FC784" s="4"/>
      <c r="FD784" s="4"/>
      <c r="FE784" s="4"/>
      <c r="FF784" s="4"/>
      <c r="FG784" s="4"/>
      <c r="FH784" s="4"/>
      <c r="FI784" s="4"/>
      <c r="FJ784" s="4"/>
      <c r="FK784" s="4"/>
      <c r="FL784" s="4"/>
      <c r="FM784" s="4"/>
      <c r="FN784" s="4"/>
      <c r="FO784" s="4"/>
      <c r="FP784" s="4"/>
      <c r="FQ784" s="4"/>
      <c r="FR784" s="4"/>
      <c r="FS784" s="4"/>
      <c r="FT784" s="4"/>
      <c r="FU784" s="4"/>
      <c r="FV784" s="4"/>
      <c r="FW784" s="4"/>
      <c r="FX784" s="4"/>
      <c r="FY784" s="4"/>
      <c r="FZ784" s="4"/>
      <c r="GA784" s="4"/>
      <c r="GB784" s="4"/>
      <c r="GC784" s="4"/>
      <c r="GD784" s="4"/>
      <c r="GE784" s="4"/>
      <c r="GF784" s="4"/>
      <c r="GG784" s="4"/>
      <c r="GH784" s="4"/>
      <c r="GI784" s="4"/>
      <c r="GJ784" s="4"/>
      <c r="GK784" s="4"/>
      <c r="GL784" s="4"/>
      <c r="GM784" s="4"/>
      <c r="GN784" s="4"/>
      <c r="GO784" s="4"/>
      <c r="GP784" s="4"/>
      <c r="GQ784" s="4"/>
      <c r="GR784" s="4"/>
      <c r="GS784" s="4"/>
      <c r="GT784" s="4"/>
      <c r="GU784" s="4"/>
      <c r="GV784" s="4"/>
      <c r="GW784" s="4"/>
      <c r="GX784" s="4"/>
      <c r="GY784" s="4"/>
      <c r="GZ784" s="4"/>
      <c r="HA784" s="4"/>
      <c r="HB784" s="4"/>
      <c r="HC784" s="4"/>
      <c r="HD784" s="4"/>
      <c r="HE784" s="4"/>
      <c r="HF784" s="4"/>
      <c r="HG784" s="4"/>
      <c r="HH784" s="4"/>
      <c r="HI784" s="4"/>
      <c r="HJ784" s="4"/>
      <c r="HK784" s="4"/>
      <c r="HL784" s="4"/>
      <c r="HM784" s="4"/>
      <c r="HN784" s="4"/>
      <c r="HO784" s="4"/>
      <c r="HP784" s="4"/>
      <c r="HQ784" s="4"/>
      <c r="HR784" s="4"/>
      <c r="HS784" s="4"/>
      <c r="HT784" s="4"/>
      <c r="HU784" s="4"/>
      <c r="HV784" s="4"/>
      <c r="HW784" s="4"/>
      <c r="HX784" s="4"/>
      <c r="HY784" s="4"/>
      <c r="HZ784" s="4"/>
      <c r="IA784" s="4"/>
      <c r="IB784" s="4"/>
      <c r="IC784" s="4"/>
      <c r="ID784" s="4"/>
      <c r="IE784" s="4"/>
      <c r="IF784" s="4"/>
      <c r="IG784" s="4"/>
      <c r="IH784" s="4"/>
      <c r="II784" s="4"/>
    </row>
    <row r="785" spans="1:243" s="38" customFormat="1" ht="12.75" x14ac:dyDescent="0.2">
      <c r="A785" s="34"/>
      <c r="B785" s="26"/>
      <c r="C785" s="26"/>
      <c r="D785" s="26"/>
      <c r="E785" s="35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  <c r="AZ785" s="4"/>
      <c r="BA785" s="4"/>
      <c r="BB785" s="4"/>
      <c r="BC785" s="4"/>
      <c r="BD785" s="4"/>
      <c r="BE785" s="4"/>
      <c r="BF785" s="4"/>
      <c r="BG785" s="4"/>
      <c r="BH785" s="4"/>
      <c r="BI785" s="4"/>
      <c r="BJ785" s="4"/>
      <c r="BK785" s="4"/>
      <c r="BL785" s="4"/>
      <c r="BM785" s="4"/>
      <c r="BN785" s="4"/>
      <c r="BO785" s="4"/>
      <c r="BP785" s="4"/>
      <c r="BQ785" s="4"/>
      <c r="BR785" s="4"/>
      <c r="BS785" s="4"/>
      <c r="BT785" s="4"/>
      <c r="BU785" s="4"/>
      <c r="BV785" s="4"/>
      <c r="BW785" s="4"/>
      <c r="BX785" s="4"/>
      <c r="BY785" s="4"/>
      <c r="BZ785" s="4"/>
      <c r="CA785" s="4"/>
      <c r="CB785" s="4"/>
      <c r="CC785" s="4"/>
      <c r="CD785" s="4"/>
      <c r="CE785" s="4"/>
      <c r="CF785" s="4"/>
      <c r="CG785" s="4"/>
      <c r="CH785" s="4"/>
      <c r="CI785" s="4"/>
      <c r="CJ785" s="4"/>
      <c r="CK785" s="4"/>
      <c r="CL785" s="4"/>
      <c r="CM785" s="4"/>
      <c r="CN785" s="4"/>
      <c r="CO785" s="4"/>
      <c r="CP785" s="4"/>
      <c r="CQ785" s="4"/>
      <c r="CR785" s="4"/>
      <c r="CS785" s="4"/>
      <c r="CT785" s="4"/>
      <c r="CU785" s="4"/>
      <c r="CV785" s="4"/>
      <c r="CW785" s="4"/>
      <c r="CX785" s="4"/>
      <c r="CY785" s="4"/>
      <c r="CZ785" s="4"/>
      <c r="DA785" s="4"/>
      <c r="DB785" s="4"/>
      <c r="DC785" s="4"/>
      <c r="DD785" s="4"/>
      <c r="DE785" s="4"/>
      <c r="DF785" s="4"/>
      <c r="DG785" s="4"/>
      <c r="DH785" s="4"/>
      <c r="DI785" s="4"/>
      <c r="DJ785" s="4"/>
      <c r="DK785" s="4"/>
      <c r="DL785" s="4"/>
      <c r="DM785" s="4"/>
      <c r="DN785" s="4"/>
      <c r="DO785" s="4"/>
      <c r="DP785" s="4"/>
      <c r="DQ785" s="4"/>
      <c r="DR785" s="4"/>
      <c r="DS785" s="4"/>
      <c r="DT785" s="4"/>
      <c r="DU785" s="4"/>
      <c r="DV785" s="4"/>
      <c r="DW785" s="4"/>
      <c r="DX785" s="4"/>
      <c r="DY785" s="4"/>
      <c r="DZ785" s="4"/>
      <c r="EA785" s="4"/>
      <c r="EB785" s="4"/>
      <c r="EC785" s="4"/>
      <c r="ED785" s="4"/>
      <c r="EE785" s="4"/>
      <c r="EF785" s="4"/>
      <c r="EG785" s="4"/>
      <c r="EH785" s="4"/>
      <c r="EI785" s="4"/>
      <c r="EJ785" s="4"/>
      <c r="EK785" s="4"/>
      <c r="EL785" s="4"/>
      <c r="EM785" s="4"/>
      <c r="EN785" s="4"/>
      <c r="EO785" s="4"/>
      <c r="EP785" s="4"/>
      <c r="EQ785" s="4"/>
      <c r="ER785" s="4"/>
      <c r="ES785" s="4"/>
      <c r="ET785" s="4"/>
      <c r="EU785" s="4"/>
      <c r="EV785" s="4"/>
      <c r="EW785" s="4"/>
      <c r="EX785" s="4"/>
      <c r="EY785" s="4"/>
      <c r="EZ785" s="4"/>
      <c r="FA785" s="4"/>
      <c r="FB785" s="4"/>
      <c r="FC785" s="4"/>
      <c r="FD785" s="4"/>
      <c r="FE785" s="4"/>
      <c r="FF785" s="4"/>
      <c r="FG785" s="4"/>
      <c r="FH785" s="4"/>
      <c r="FI785" s="4"/>
      <c r="FJ785" s="4"/>
      <c r="FK785" s="4"/>
      <c r="FL785" s="4"/>
      <c r="FM785" s="4"/>
      <c r="FN785" s="4"/>
      <c r="FO785" s="4"/>
      <c r="FP785" s="4"/>
      <c r="FQ785" s="4"/>
      <c r="FR785" s="4"/>
      <c r="FS785" s="4"/>
      <c r="FT785" s="4"/>
      <c r="FU785" s="4"/>
      <c r="FV785" s="4"/>
      <c r="FW785" s="4"/>
      <c r="FX785" s="4"/>
      <c r="FY785" s="4"/>
      <c r="FZ785" s="4"/>
      <c r="GA785" s="4"/>
      <c r="GB785" s="4"/>
      <c r="GC785" s="4"/>
      <c r="GD785" s="4"/>
      <c r="GE785" s="4"/>
      <c r="GF785" s="4"/>
      <c r="GG785" s="4"/>
      <c r="GH785" s="4"/>
      <c r="GI785" s="4"/>
      <c r="GJ785" s="4"/>
      <c r="GK785" s="4"/>
      <c r="GL785" s="4"/>
      <c r="GM785" s="4"/>
      <c r="GN785" s="4"/>
      <c r="GO785" s="4"/>
      <c r="GP785" s="4"/>
      <c r="GQ785" s="4"/>
      <c r="GR785" s="4"/>
      <c r="GS785" s="4"/>
      <c r="GT785" s="4"/>
      <c r="GU785" s="4"/>
      <c r="GV785" s="4"/>
      <c r="GW785" s="4"/>
      <c r="GX785" s="4"/>
      <c r="GY785" s="4"/>
      <c r="GZ785" s="4"/>
      <c r="HA785" s="4"/>
      <c r="HB785" s="4"/>
      <c r="HC785" s="4"/>
      <c r="HD785" s="4"/>
      <c r="HE785" s="4"/>
      <c r="HF785" s="4"/>
      <c r="HG785" s="4"/>
      <c r="HH785" s="4"/>
      <c r="HI785" s="4"/>
      <c r="HJ785" s="4"/>
      <c r="HK785" s="4"/>
      <c r="HL785" s="4"/>
      <c r="HM785" s="4"/>
      <c r="HN785" s="4"/>
      <c r="HO785" s="4"/>
      <c r="HP785" s="4"/>
      <c r="HQ785" s="4"/>
      <c r="HR785" s="4"/>
      <c r="HS785" s="4"/>
      <c r="HT785" s="4"/>
      <c r="HU785" s="4"/>
      <c r="HV785" s="4"/>
      <c r="HW785" s="4"/>
      <c r="HX785" s="4"/>
      <c r="HY785" s="4"/>
      <c r="HZ785" s="4"/>
      <c r="IA785" s="4"/>
      <c r="IB785" s="4"/>
      <c r="IC785" s="4"/>
      <c r="ID785" s="4"/>
      <c r="IE785" s="4"/>
      <c r="IF785" s="4"/>
      <c r="IG785" s="4"/>
      <c r="IH785" s="4"/>
      <c r="II785" s="4"/>
    </row>
    <row r="786" spans="1:243" s="38" customFormat="1" ht="12.75" x14ac:dyDescent="0.2">
      <c r="A786" s="34"/>
      <c r="B786" s="26"/>
      <c r="C786" s="26"/>
      <c r="D786" s="26"/>
      <c r="E786" s="35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  <c r="AZ786" s="4"/>
      <c r="BA786" s="4"/>
      <c r="BB786" s="4"/>
      <c r="BC786" s="4"/>
      <c r="BD786" s="4"/>
      <c r="BE786" s="4"/>
      <c r="BF786" s="4"/>
      <c r="BG786" s="4"/>
      <c r="BH786" s="4"/>
      <c r="BI786" s="4"/>
      <c r="BJ786" s="4"/>
      <c r="BK786" s="4"/>
      <c r="BL786" s="4"/>
      <c r="BM786" s="4"/>
      <c r="BN786" s="4"/>
      <c r="BO786" s="4"/>
      <c r="BP786" s="4"/>
      <c r="BQ786" s="4"/>
      <c r="BR786" s="4"/>
      <c r="BS786" s="4"/>
      <c r="BT786" s="4"/>
      <c r="BU786" s="4"/>
      <c r="BV786" s="4"/>
      <c r="BW786" s="4"/>
      <c r="BX786" s="4"/>
      <c r="BY786" s="4"/>
      <c r="BZ786" s="4"/>
      <c r="CA786" s="4"/>
      <c r="CB786" s="4"/>
      <c r="CC786" s="4"/>
      <c r="CD786" s="4"/>
      <c r="CE786" s="4"/>
      <c r="CF786" s="4"/>
      <c r="CG786" s="4"/>
      <c r="CH786" s="4"/>
      <c r="CI786" s="4"/>
      <c r="CJ786" s="4"/>
      <c r="CK786" s="4"/>
      <c r="CL786" s="4"/>
      <c r="CM786" s="4"/>
      <c r="CN786" s="4"/>
      <c r="CO786" s="4"/>
      <c r="CP786" s="4"/>
      <c r="CQ786" s="4"/>
      <c r="CR786" s="4"/>
      <c r="CS786" s="4"/>
      <c r="CT786" s="4"/>
      <c r="CU786" s="4"/>
      <c r="CV786" s="4"/>
      <c r="CW786" s="4"/>
      <c r="CX786" s="4"/>
      <c r="CY786" s="4"/>
      <c r="CZ786" s="4"/>
      <c r="DA786" s="4"/>
      <c r="DB786" s="4"/>
      <c r="DC786" s="4"/>
      <c r="DD786" s="4"/>
      <c r="DE786" s="4"/>
      <c r="DF786" s="4"/>
      <c r="DG786" s="4"/>
      <c r="DH786" s="4"/>
      <c r="DI786" s="4"/>
      <c r="DJ786" s="4"/>
      <c r="DK786" s="4"/>
      <c r="DL786" s="4"/>
      <c r="DM786" s="4"/>
      <c r="DN786" s="4"/>
      <c r="DO786" s="4"/>
      <c r="DP786" s="4"/>
      <c r="DQ786" s="4"/>
      <c r="DR786" s="4"/>
      <c r="DS786" s="4"/>
      <c r="DT786" s="4"/>
      <c r="DU786" s="4"/>
      <c r="DV786" s="4"/>
      <c r="DW786" s="4"/>
      <c r="DX786" s="4"/>
      <c r="DY786" s="4"/>
      <c r="DZ786" s="4"/>
      <c r="EA786" s="4"/>
      <c r="EB786" s="4"/>
      <c r="EC786" s="4"/>
      <c r="ED786" s="4"/>
      <c r="EE786" s="4"/>
      <c r="EF786" s="4"/>
      <c r="EG786" s="4"/>
      <c r="EH786" s="4"/>
      <c r="EI786" s="4"/>
      <c r="EJ786" s="4"/>
      <c r="EK786" s="4"/>
      <c r="EL786" s="4"/>
      <c r="EM786" s="4"/>
      <c r="EN786" s="4"/>
      <c r="EO786" s="4"/>
      <c r="EP786" s="4"/>
      <c r="EQ786" s="4"/>
      <c r="ER786" s="4"/>
      <c r="ES786" s="4"/>
      <c r="ET786" s="4"/>
      <c r="EU786" s="4"/>
      <c r="EV786" s="4"/>
      <c r="EW786" s="4"/>
      <c r="EX786" s="4"/>
      <c r="EY786" s="4"/>
      <c r="EZ786" s="4"/>
      <c r="FA786" s="4"/>
      <c r="FB786" s="4"/>
      <c r="FC786" s="4"/>
      <c r="FD786" s="4"/>
      <c r="FE786" s="4"/>
      <c r="FF786" s="4"/>
      <c r="FG786" s="4"/>
      <c r="FH786" s="4"/>
      <c r="FI786" s="4"/>
      <c r="FJ786" s="4"/>
      <c r="FK786" s="4"/>
      <c r="FL786" s="4"/>
      <c r="FM786" s="4"/>
      <c r="FN786" s="4"/>
      <c r="FO786" s="4"/>
      <c r="FP786" s="4"/>
      <c r="FQ786" s="4"/>
      <c r="FR786" s="4"/>
      <c r="FS786" s="4"/>
      <c r="FT786" s="4"/>
      <c r="FU786" s="4"/>
      <c r="FV786" s="4"/>
      <c r="FW786" s="4"/>
      <c r="FX786" s="4"/>
      <c r="FY786" s="4"/>
      <c r="FZ786" s="4"/>
      <c r="GA786" s="4"/>
      <c r="GB786" s="4"/>
      <c r="GC786" s="4"/>
      <c r="GD786" s="4"/>
      <c r="GE786" s="4"/>
      <c r="GF786" s="4"/>
      <c r="GG786" s="4"/>
      <c r="GH786" s="4"/>
      <c r="GI786" s="4"/>
      <c r="GJ786" s="4"/>
      <c r="GK786" s="4"/>
      <c r="GL786" s="4"/>
      <c r="GM786" s="4"/>
      <c r="GN786" s="4"/>
      <c r="GO786" s="4"/>
      <c r="GP786" s="4"/>
      <c r="GQ786" s="4"/>
      <c r="GR786" s="4"/>
      <c r="GS786" s="4"/>
      <c r="GT786" s="4"/>
      <c r="GU786" s="4"/>
      <c r="GV786" s="4"/>
      <c r="GW786" s="4"/>
      <c r="GX786" s="4"/>
      <c r="GY786" s="4"/>
      <c r="GZ786" s="4"/>
      <c r="HA786" s="4"/>
      <c r="HB786" s="4"/>
      <c r="HC786" s="4"/>
      <c r="HD786" s="4"/>
      <c r="HE786" s="4"/>
      <c r="HF786" s="4"/>
      <c r="HG786" s="4"/>
      <c r="HH786" s="4"/>
      <c r="HI786" s="4"/>
      <c r="HJ786" s="4"/>
      <c r="HK786" s="4"/>
      <c r="HL786" s="4"/>
      <c r="HM786" s="4"/>
      <c r="HN786" s="4"/>
      <c r="HO786" s="4"/>
      <c r="HP786" s="4"/>
      <c r="HQ786" s="4"/>
      <c r="HR786" s="4"/>
      <c r="HS786" s="4"/>
      <c r="HT786" s="4"/>
      <c r="HU786" s="4"/>
      <c r="HV786" s="4"/>
      <c r="HW786" s="4"/>
      <c r="HX786" s="4"/>
      <c r="HY786" s="4"/>
      <c r="HZ786" s="4"/>
      <c r="IA786" s="4"/>
      <c r="IB786" s="4"/>
      <c r="IC786" s="4"/>
      <c r="ID786" s="4"/>
      <c r="IE786" s="4"/>
      <c r="IF786" s="4"/>
      <c r="IG786" s="4"/>
      <c r="IH786" s="4"/>
      <c r="II786" s="4"/>
    </row>
    <row r="787" spans="1:243" s="38" customFormat="1" ht="12.75" x14ac:dyDescent="0.2">
      <c r="A787" s="34"/>
      <c r="B787" s="26"/>
      <c r="C787" s="26"/>
      <c r="D787" s="26"/>
      <c r="E787" s="35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  <c r="AZ787" s="4"/>
      <c r="BA787" s="4"/>
      <c r="BB787" s="4"/>
      <c r="BC787" s="4"/>
      <c r="BD787" s="4"/>
      <c r="BE787" s="4"/>
      <c r="BF787" s="4"/>
      <c r="BG787" s="4"/>
      <c r="BH787" s="4"/>
      <c r="BI787" s="4"/>
      <c r="BJ787" s="4"/>
      <c r="BK787" s="4"/>
      <c r="BL787" s="4"/>
      <c r="BM787" s="4"/>
      <c r="BN787" s="4"/>
      <c r="BO787" s="4"/>
      <c r="BP787" s="4"/>
      <c r="BQ787" s="4"/>
      <c r="BR787" s="4"/>
      <c r="BS787" s="4"/>
      <c r="BT787" s="4"/>
      <c r="BU787" s="4"/>
      <c r="BV787" s="4"/>
      <c r="BW787" s="4"/>
      <c r="BX787" s="4"/>
      <c r="BY787" s="4"/>
      <c r="BZ787" s="4"/>
      <c r="CA787" s="4"/>
      <c r="CB787" s="4"/>
      <c r="CC787" s="4"/>
      <c r="CD787" s="4"/>
      <c r="CE787" s="4"/>
      <c r="CF787" s="4"/>
      <c r="CG787" s="4"/>
      <c r="CH787" s="4"/>
      <c r="CI787" s="4"/>
      <c r="CJ787" s="4"/>
      <c r="CK787" s="4"/>
      <c r="CL787" s="4"/>
      <c r="CM787" s="4"/>
      <c r="CN787" s="4"/>
      <c r="CO787" s="4"/>
      <c r="CP787" s="4"/>
      <c r="CQ787" s="4"/>
      <c r="CR787" s="4"/>
      <c r="CS787" s="4"/>
      <c r="CT787" s="4"/>
      <c r="CU787" s="4"/>
      <c r="CV787" s="4"/>
      <c r="CW787" s="4"/>
      <c r="CX787" s="4"/>
      <c r="CY787" s="4"/>
      <c r="CZ787" s="4"/>
      <c r="DA787" s="4"/>
      <c r="DB787" s="4"/>
      <c r="DC787" s="4"/>
      <c r="DD787" s="4"/>
      <c r="DE787" s="4"/>
      <c r="DF787" s="4"/>
      <c r="DG787" s="4"/>
      <c r="DH787" s="4"/>
      <c r="DI787" s="4"/>
      <c r="DJ787" s="4"/>
      <c r="DK787" s="4"/>
      <c r="DL787" s="4"/>
      <c r="DM787" s="4"/>
      <c r="DN787" s="4"/>
      <c r="DO787" s="4"/>
      <c r="DP787" s="4"/>
      <c r="DQ787" s="4"/>
      <c r="DR787" s="4"/>
      <c r="DS787" s="4"/>
      <c r="DT787" s="4"/>
      <c r="DU787" s="4"/>
      <c r="DV787" s="4"/>
      <c r="DW787" s="4"/>
      <c r="DX787" s="4"/>
      <c r="DY787" s="4"/>
      <c r="DZ787" s="4"/>
      <c r="EA787" s="4"/>
      <c r="EB787" s="4"/>
      <c r="EC787" s="4"/>
      <c r="ED787" s="4"/>
      <c r="EE787" s="4"/>
      <c r="EF787" s="4"/>
      <c r="EG787" s="4"/>
      <c r="EH787" s="4"/>
      <c r="EI787" s="4"/>
      <c r="EJ787" s="4"/>
      <c r="EK787" s="4"/>
      <c r="EL787" s="4"/>
      <c r="EM787" s="4"/>
      <c r="EN787" s="4"/>
      <c r="EO787" s="4"/>
      <c r="EP787" s="4"/>
      <c r="EQ787" s="4"/>
      <c r="ER787" s="4"/>
      <c r="ES787" s="4"/>
      <c r="ET787" s="4"/>
      <c r="EU787" s="4"/>
      <c r="EV787" s="4"/>
      <c r="EW787" s="4"/>
      <c r="EX787" s="4"/>
      <c r="EY787" s="4"/>
      <c r="EZ787" s="4"/>
      <c r="FA787" s="4"/>
      <c r="FB787" s="4"/>
      <c r="FC787" s="4"/>
      <c r="FD787" s="4"/>
      <c r="FE787" s="4"/>
      <c r="FF787" s="4"/>
      <c r="FG787" s="4"/>
      <c r="FH787" s="4"/>
      <c r="FI787" s="4"/>
      <c r="FJ787" s="4"/>
      <c r="FK787" s="4"/>
      <c r="FL787" s="4"/>
      <c r="FM787" s="4"/>
      <c r="FN787" s="4"/>
      <c r="FO787" s="4"/>
      <c r="FP787" s="4"/>
      <c r="FQ787" s="4"/>
      <c r="FR787" s="4"/>
      <c r="FS787" s="4"/>
      <c r="FT787" s="4"/>
      <c r="FU787" s="4"/>
      <c r="FV787" s="4"/>
      <c r="FW787" s="4"/>
      <c r="FX787" s="4"/>
      <c r="FY787" s="4"/>
      <c r="FZ787" s="4"/>
      <c r="GA787" s="4"/>
      <c r="GB787" s="4"/>
      <c r="GC787" s="4"/>
      <c r="GD787" s="4"/>
      <c r="GE787" s="4"/>
      <c r="GF787" s="4"/>
      <c r="GG787" s="4"/>
      <c r="GH787" s="4"/>
      <c r="GI787" s="4"/>
      <c r="GJ787" s="4"/>
      <c r="GK787" s="4"/>
      <c r="GL787" s="4"/>
      <c r="GM787" s="4"/>
      <c r="GN787" s="4"/>
      <c r="GO787" s="4"/>
      <c r="GP787" s="4"/>
      <c r="GQ787" s="4"/>
      <c r="GR787" s="4"/>
      <c r="GS787" s="4"/>
      <c r="GT787" s="4"/>
      <c r="GU787" s="4"/>
      <c r="GV787" s="4"/>
      <c r="GW787" s="4"/>
      <c r="GX787" s="4"/>
      <c r="GY787" s="4"/>
      <c r="GZ787" s="4"/>
      <c r="HA787" s="4"/>
      <c r="HB787" s="4"/>
      <c r="HC787" s="4"/>
      <c r="HD787" s="4"/>
      <c r="HE787" s="4"/>
      <c r="HF787" s="4"/>
      <c r="HG787" s="4"/>
      <c r="HH787" s="4"/>
      <c r="HI787" s="4"/>
      <c r="HJ787" s="4"/>
      <c r="HK787" s="4"/>
      <c r="HL787" s="4"/>
      <c r="HM787" s="4"/>
      <c r="HN787" s="4"/>
      <c r="HO787" s="4"/>
      <c r="HP787" s="4"/>
      <c r="HQ787" s="4"/>
      <c r="HR787" s="4"/>
      <c r="HS787" s="4"/>
      <c r="HT787" s="4"/>
      <c r="HU787" s="4"/>
      <c r="HV787" s="4"/>
      <c r="HW787" s="4"/>
      <c r="HX787" s="4"/>
      <c r="HY787" s="4"/>
      <c r="HZ787" s="4"/>
      <c r="IA787" s="4"/>
      <c r="IB787" s="4"/>
      <c r="IC787" s="4"/>
      <c r="ID787" s="4"/>
      <c r="IE787" s="4"/>
      <c r="IF787" s="4"/>
      <c r="IG787" s="4"/>
      <c r="IH787" s="4"/>
      <c r="II787" s="4"/>
    </row>
    <row r="788" spans="1:243" s="38" customFormat="1" ht="12.75" x14ac:dyDescent="0.2">
      <c r="A788" s="34"/>
      <c r="B788" s="26"/>
      <c r="C788" s="26"/>
      <c r="D788" s="26"/>
      <c r="E788" s="35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  <c r="AZ788" s="4"/>
      <c r="BA788" s="4"/>
      <c r="BB788" s="4"/>
      <c r="BC788" s="4"/>
      <c r="BD788" s="4"/>
      <c r="BE788" s="4"/>
      <c r="BF788" s="4"/>
      <c r="BG788" s="4"/>
      <c r="BH788" s="4"/>
      <c r="BI788" s="4"/>
      <c r="BJ788" s="4"/>
      <c r="BK788" s="4"/>
      <c r="BL788" s="4"/>
      <c r="BM788" s="4"/>
      <c r="BN788" s="4"/>
      <c r="BO788" s="4"/>
      <c r="BP788" s="4"/>
      <c r="BQ788" s="4"/>
      <c r="BR788" s="4"/>
      <c r="BS788" s="4"/>
      <c r="BT788" s="4"/>
      <c r="BU788" s="4"/>
      <c r="BV788" s="4"/>
      <c r="BW788" s="4"/>
      <c r="BX788" s="4"/>
      <c r="BY788" s="4"/>
      <c r="BZ788" s="4"/>
      <c r="CA788" s="4"/>
      <c r="CB788" s="4"/>
      <c r="CC788" s="4"/>
      <c r="CD788" s="4"/>
      <c r="CE788" s="4"/>
      <c r="CF788" s="4"/>
      <c r="CG788" s="4"/>
      <c r="CH788" s="4"/>
      <c r="CI788" s="4"/>
      <c r="CJ788" s="4"/>
      <c r="CK788" s="4"/>
      <c r="CL788" s="4"/>
      <c r="CM788" s="4"/>
      <c r="CN788" s="4"/>
      <c r="CO788" s="4"/>
      <c r="CP788" s="4"/>
      <c r="CQ788" s="4"/>
      <c r="CR788" s="4"/>
      <c r="CS788" s="4"/>
      <c r="CT788" s="4"/>
      <c r="CU788" s="4"/>
      <c r="CV788" s="4"/>
      <c r="CW788" s="4"/>
      <c r="CX788" s="4"/>
      <c r="CY788" s="4"/>
      <c r="CZ788" s="4"/>
      <c r="DA788" s="4"/>
      <c r="DB788" s="4"/>
      <c r="DC788" s="4"/>
      <c r="DD788" s="4"/>
      <c r="DE788" s="4"/>
      <c r="DF788" s="4"/>
      <c r="DG788" s="4"/>
      <c r="DH788" s="4"/>
      <c r="DI788" s="4"/>
      <c r="DJ788" s="4"/>
      <c r="DK788" s="4"/>
      <c r="DL788" s="4"/>
      <c r="DM788" s="4"/>
      <c r="DN788" s="4"/>
      <c r="DO788" s="4"/>
      <c r="DP788" s="4"/>
      <c r="DQ788" s="4"/>
      <c r="DR788" s="4"/>
      <c r="DS788" s="4"/>
      <c r="DT788" s="4"/>
      <c r="DU788" s="4"/>
      <c r="DV788" s="4"/>
      <c r="DW788" s="4"/>
      <c r="DX788" s="4"/>
      <c r="DY788" s="4"/>
      <c r="DZ788" s="4"/>
      <c r="EA788" s="4"/>
      <c r="EB788" s="4"/>
      <c r="EC788" s="4"/>
      <c r="ED788" s="4"/>
      <c r="EE788" s="4"/>
      <c r="EF788" s="4"/>
      <c r="EG788" s="4"/>
      <c r="EH788" s="4"/>
      <c r="EI788" s="4"/>
      <c r="EJ788" s="4"/>
      <c r="EK788" s="4"/>
      <c r="EL788" s="4"/>
      <c r="EM788" s="4"/>
      <c r="EN788" s="4"/>
      <c r="EO788" s="4"/>
      <c r="EP788" s="4"/>
      <c r="EQ788" s="4"/>
      <c r="ER788" s="4"/>
      <c r="ES788" s="4"/>
      <c r="ET788" s="4"/>
      <c r="EU788" s="4"/>
      <c r="EV788" s="4"/>
      <c r="EW788" s="4"/>
      <c r="EX788" s="4"/>
      <c r="EY788" s="4"/>
      <c r="EZ788" s="4"/>
      <c r="FA788" s="4"/>
      <c r="FB788" s="4"/>
      <c r="FC788" s="4"/>
      <c r="FD788" s="4"/>
      <c r="FE788" s="4"/>
      <c r="FF788" s="4"/>
      <c r="FG788" s="4"/>
      <c r="FH788" s="4"/>
      <c r="FI788" s="4"/>
      <c r="FJ788" s="4"/>
      <c r="FK788" s="4"/>
      <c r="FL788" s="4"/>
      <c r="FM788" s="4"/>
      <c r="FN788" s="4"/>
      <c r="FO788" s="4"/>
      <c r="FP788" s="4"/>
      <c r="FQ788" s="4"/>
      <c r="FR788" s="4"/>
      <c r="FS788" s="4"/>
      <c r="FT788" s="4"/>
      <c r="FU788" s="4"/>
      <c r="FV788" s="4"/>
      <c r="FW788" s="4"/>
      <c r="FX788" s="4"/>
      <c r="FY788" s="4"/>
      <c r="FZ788" s="4"/>
      <c r="GA788" s="4"/>
      <c r="GB788" s="4"/>
      <c r="GC788" s="4"/>
      <c r="GD788" s="4"/>
      <c r="GE788" s="4"/>
      <c r="GF788" s="4"/>
      <c r="GG788" s="4"/>
      <c r="GH788" s="4"/>
      <c r="GI788" s="4"/>
      <c r="GJ788" s="4"/>
      <c r="GK788" s="4"/>
      <c r="GL788" s="4"/>
      <c r="GM788" s="4"/>
      <c r="GN788" s="4"/>
      <c r="GO788" s="4"/>
      <c r="GP788" s="4"/>
      <c r="GQ788" s="4"/>
      <c r="GR788" s="4"/>
      <c r="GS788" s="4"/>
      <c r="GT788" s="4"/>
      <c r="GU788" s="4"/>
      <c r="GV788" s="4"/>
      <c r="GW788" s="4"/>
      <c r="GX788" s="4"/>
      <c r="GY788" s="4"/>
      <c r="GZ788" s="4"/>
      <c r="HA788" s="4"/>
      <c r="HB788" s="4"/>
      <c r="HC788" s="4"/>
      <c r="HD788" s="4"/>
      <c r="HE788" s="4"/>
      <c r="HF788" s="4"/>
      <c r="HG788" s="4"/>
      <c r="HH788" s="4"/>
      <c r="HI788" s="4"/>
      <c r="HJ788" s="4"/>
      <c r="HK788" s="4"/>
      <c r="HL788" s="4"/>
      <c r="HM788" s="4"/>
      <c r="HN788" s="4"/>
      <c r="HO788" s="4"/>
      <c r="HP788" s="4"/>
      <c r="HQ788" s="4"/>
      <c r="HR788" s="4"/>
      <c r="HS788" s="4"/>
      <c r="HT788" s="4"/>
      <c r="HU788" s="4"/>
      <c r="HV788" s="4"/>
      <c r="HW788" s="4"/>
      <c r="HX788" s="4"/>
      <c r="HY788" s="4"/>
      <c r="HZ788" s="4"/>
      <c r="IA788" s="4"/>
      <c r="IB788" s="4"/>
      <c r="IC788" s="4"/>
      <c r="ID788" s="4"/>
      <c r="IE788" s="4"/>
      <c r="IF788" s="4"/>
      <c r="IG788" s="4"/>
      <c r="IH788" s="4"/>
      <c r="II788" s="4"/>
    </row>
    <row r="789" spans="1:243" s="38" customFormat="1" ht="12.75" x14ac:dyDescent="0.2">
      <c r="A789" s="34"/>
      <c r="B789" s="26"/>
      <c r="C789" s="26"/>
      <c r="D789" s="26"/>
      <c r="E789" s="35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  <c r="AZ789" s="4"/>
      <c r="BA789" s="4"/>
      <c r="BB789" s="4"/>
      <c r="BC789" s="4"/>
      <c r="BD789" s="4"/>
      <c r="BE789" s="4"/>
      <c r="BF789" s="4"/>
      <c r="BG789" s="4"/>
      <c r="BH789" s="4"/>
      <c r="BI789" s="4"/>
      <c r="BJ789" s="4"/>
      <c r="BK789" s="4"/>
      <c r="BL789" s="4"/>
      <c r="BM789" s="4"/>
      <c r="BN789" s="4"/>
      <c r="BO789" s="4"/>
      <c r="BP789" s="4"/>
      <c r="BQ789" s="4"/>
      <c r="BR789" s="4"/>
      <c r="BS789" s="4"/>
      <c r="BT789" s="4"/>
      <c r="BU789" s="4"/>
      <c r="BV789" s="4"/>
      <c r="BW789" s="4"/>
      <c r="BX789" s="4"/>
      <c r="BY789" s="4"/>
      <c r="BZ789" s="4"/>
      <c r="CA789" s="4"/>
      <c r="CB789" s="4"/>
      <c r="CC789" s="4"/>
      <c r="CD789" s="4"/>
      <c r="CE789" s="4"/>
      <c r="CF789" s="4"/>
      <c r="CG789" s="4"/>
      <c r="CH789" s="4"/>
      <c r="CI789" s="4"/>
      <c r="CJ789" s="4"/>
      <c r="CK789" s="4"/>
      <c r="CL789" s="4"/>
      <c r="CM789" s="4"/>
      <c r="CN789" s="4"/>
      <c r="CO789" s="4"/>
      <c r="CP789" s="4"/>
      <c r="CQ789" s="4"/>
      <c r="CR789" s="4"/>
      <c r="CS789" s="4"/>
      <c r="CT789" s="4"/>
      <c r="CU789" s="4"/>
      <c r="CV789" s="4"/>
      <c r="CW789" s="4"/>
      <c r="CX789" s="4"/>
      <c r="CY789" s="4"/>
      <c r="CZ789" s="4"/>
      <c r="DA789" s="4"/>
      <c r="DB789" s="4"/>
      <c r="DC789" s="4"/>
      <c r="DD789" s="4"/>
      <c r="DE789" s="4"/>
      <c r="DF789" s="4"/>
      <c r="DG789" s="4"/>
      <c r="DH789" s="4"/>
      <c r="DI789" s="4"/>
      <c r="DJ789" s="4"/>
      <c r="DK789" s="4"/>
      <c r="DL789" s="4"/>
      <c r="DM789" s="4"/>
      <c r="DN789" s="4"/>
      <c r="DO789" s="4"/>
      <c r="DP789" s="4"/>
      <c r="DQ789" s="4"/>
      <c r="DR789" s="4"/>
      <c r="DS789" s="4"/>
      <c r="DT789" s="4"/>
      <c r="DU789" s="4"/>
      <c r="DV789" s="4"/>
      <c r="DW789" s="4"/>
      <c r="DX789" s="4"/>
      <c r="DY789" s="4"/>
      <c r="DZ789" s="4"/>
      <c r="EA789" s="4"/>
      <c r="EB789" s="4"/>
      <c r="EC789" s="4"/>
      <c r="ED789" s="4"/>
      <c r="EE789" s="4"/>
      <c r="EF789" s="4"/>
      <c r="EG789" s="4"/>
      <c r="EH789" s="4"/>
      <c r="EI789" s="4"/>
      <c r="EJ789" s="4"/>
      <c r="EK789" s="4"/>
      <c r="EL789" s="4"/>
      <c r="EM789" s="4"/>
      <c r="EN789" s="4"/>
      <c r="EO789" s="4"/>
      <c r="EP789" s="4"/>
      <c r="EQ789" s="4"/>
      <c r="ER789" s="4"/>
      <c r="ES789" s="4"/>
      <c r="ET789" s="4"/>
      <c r="EU789" s="4"/>
      <c r="EV789" s="4"/>
      <c r="EW789" s="4"/>
      <c r="EX789" s="4"/>
      <c r="EY789" s="4"/>
      <c r="EZ789" s="4"/>
      <c r="FA789" s="4"/>
      <c r="FB789" s="4"/>
      <c r="FC789" s="4"/>
      <c r="FD789" s="4"/>
      <c r="FE789" s="4"/>
      <c r="FF789" s="4"/>
      <c r="FG789" s="4"/>
      <c r="FH789" s="4"/>
      <c r="FI789" s="4"/>
      <c r="FJ789" s="4"/>
      <c r="FK789" s="4"/>
      <c r="FL789" s="4"/>
      <c r="FM789" s="4"/>
      <c r="FN789" s="4"/>
      <c r="FO789" s="4"/>
      <c r="FP789" s="4"/>
      <c r="FQ789" s="4"/>
      <c r="FR789" s="4"/>
      <c r="FS789" s="4"/>
      <c r="FT789" s="4"/>
      <c r="FU789" s="4"/>
      <c r="FV789" s="4"/>
      <c r="FW789" s="4"/>
      <c r="FX789" s="4"/>
      <c r="FY789" s="4"/>
      <c r="FZ789" s="4"/>
      <c r="GA789" s="4"/>
      <c r="GB789" s="4"/>
      <c r="GC789" s="4"/>
      <c r="GD789" s="4"/>
      <c r="GE789" s="4"/>
      <c r="GF789" s="4"/>
      <c r="GG789" s="4"/>
      <c r="GH789" s="4"/>
      <c r="GI789" s="4"/>
      <c r="GJ789" s="4"/>
      <c r="GK789" s="4"/>
      <c r="GL789" s="4"/>
      <c r="GM789" s="4"/>
      <c r="GN789" s="4"/>
      <c r="GO789" s="4"/>
      <c r="GP789" s="4"/>
      <c r="GQ789" s="4"/>
      <c r="GR789" s="4"/>
      <c r="GS789" s="4"/>
      <c r="GT789" s="4"/>
      <c r="GU789" s="4"/>
      <c r="GV789" s="4"/>
      <c r="GW789" s="4"/>
      <c r="GX789" s="4"/>
      <c r="GY789" s="4"/>
      <c r="GZ789" s="4"/>
      <c r="HA789" s="4"/>
      <c r="HB789" s="4"/>
      <c r="HC789" s="4"/>
      <c r="HD789" s="4"/>
      <c r="HE789" s="4"/>
      <c r="HF789" s="4"/>
      <c r="HG789" s="4"/>
      <c r="HH789" s="4"/>
      <c r="HI789" s="4"/>
      <c r="HJ789" s="4"/>
      <c r="HK789" s="4"/>
      <c r="HL789" s="4"/>
      <c r="HM789" s="4"/>
      <c r="HN789" s="4"/>
      <c r="HO789" s="4"/>
      <c r="HP789" s="4"/>
      <c r="HQ789" s="4"/>
      <c r="HR789" s="4"/>
      <c r="HS789" s="4"/>
      <c r="HT789" s="4"/>
      <c r="HU789" s="4"/>
      <c r="HV789" s="4"/>
      <c r="HW789" s="4"/>
      <c r="HX789" s="4"/>
      <c r="HY789" s="4"/>
      <c r="HZ789" s="4"/>
      <c r="IA789" s="4"/>
      <c r="IB789" s="4"/>
      <c r="IC789" s="4"/>
      <c r="ID789" s="4"/>
      <c r="IE789" s="4"/>
      <c r="IF789" s="4"/>
      <c r="IG789" s="4"/>
      <c r="IH789" s="4"/>
      <c r="II789" s="4"/>
    </row>
    <row r="790" spans="1:243" s="38" customFormat="1" ht="12.75" x14ac:dyDescent="0.2">
      <c r="A790" s="34"/>
      <c r="B790" s="26"/>
      <c r="C790" s="26"/>
      <c r="D790" s="26"/>
      <c r="E790" s="35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  <c r="AZ790" s="4"/>
      <c r="BA790" s="4"/>
      <c r="BB790" s="4"/>
      <c r="BC790" s="4"/>
      <c r="BD790" s="4"/>
      <c r="BE790" s="4"/>
      <c r="BF790" s="4"/>
      <c r="BG790" s="4"/>
      <c r="BH790" s="4"/>
      <c r="BI790" s="4"/>
      <c r="BJ790" s="4"/>
      <c r="BK790" s="4"/>
      <c r="BL790" s="4"/>
      <c r="BM790" s="4"/>
      <c r="BN790" s="4"/>
      <c r="BO790" s="4"/>
      <c r="BP790" s="4"/>
      <c r="BQ790" s="4"/>
      <c r="BR790" s="4"/>
      <c r="BS790" s="4"/>
      <c r="BT790" s="4"/>
      <c r="BU790" s="4"/>
      <c r="BV790" s="4"/>
      <c r="BW790" s="4"/>
      <c r="BX790" s="4"/>
      <c r="BY790" s="4"/>
      <c r="BZ790" s="4"/>
      <c r="CA790" s="4"/>
      <c r="CB790" s="4"/>
      <c r="CC790" s="4"/>
      <c r="CD790" s="4"/>
      <c r="CE790" s="4"/>
      <c r="CF790" s="4"/>
      <c r="CG790" s="4"/>
      <c r="CH790" s="4"/>
      <c r="CI790" s="4"/>
      <c r="CJ790" s="4"/>
      <c r="CK790" s="4"/>
      <c r="CL790" s="4"/>
      <c r="CM790" s="4"/>
      <c r="CN790" s="4"/>
      <c r="CO790" s="4"/>
      <c r="CP790" s="4"/>
      <c r="CQ790" s="4"/>
      <c r="CR790" s="4"/>
      <c r="CS790" s="4"/>
      <c r="CT790" s="4"/>
      <c r="CU790" s="4"/>
      <c r="CV790" s="4"/>
      <c r="CW790" s="4"/>
      <c r="CX790" s="4"/>
      <c r="CY790" s="4"/>
      <c r="CZ790" s="4"/>
      <c r="DA790" s="4"/>
      <c r="DB790" s="4"/>
      <c r="DC790" s="4"/>
      <c r="DD790" s="4"/>
      <c r="DE790" s="4"/>
      <c r="DF790" s="4"/>
      <c r="DG790" s="4"/>
      <c r="DH790" s="4"/>
      <c r="DI790" s="4"/>
      <c r="DJ790" s="4"/>
      <c r="DK790" s="4"/>
      <c r="DL790" s="4"/>
      <c r="DM790" s="4"/>
      <c r="DN790" s="4"/>
      <c r="DO790" s="4"/>
      <c r="DP790" s="4"/>
      <c r="DQ790" s="4"/>
      <c r="DR790" s="4"/>
      <c r="DS790" s="4"/>
      <c r="DT790" s="4"/>
      <c r="DU790" s="4"/>
      <c r="DV790" s="4"/>
      <c r="DW790" s="4"/>
      <c r="DX790" s="4"/>
      <c r="DY790" s="4"/>
      <c r="DZ790" s="4"/>
      <c r="EA790" s="4"/>
      <c r="EB790" s="4"/>
      <c r="EC790" s="4"/>
      <c r="ED790" s="4"/>
      <c r="EE790" s="4"/>
      <c r="EF790" s="4"/>
      <c r="EG790" s="4"/>
      <c r="EH790" s="4"/>
      <c r="EI790" s="4"/>
      <c r="EJ790" s="4"/>
      <c r="EK790" s="4"/>
      <c r="EL790" s="4"/>
      <c r="EM790" s="4"/>
      <c r="EN790" s="4"/>
      <c r="EO790" s="4"/>
      <c r="EP790" s="4"/>
      <c r="EQ790" s="4"/>
      <c r="ER790" s="4"/>
      <c r="ES790" s="4"/>
      <c r="ET790" s="4"/>
      <c r="EU790" s="4"/>
      <c r="EV790" s="4"/>
      <c r="EW790" s="4"/>
      <c r="EX790" s="4"/>
      <c r="EY790" s="4"/>
      <c r="EZ790" s="4"/>
      <c r="FA790" s="4"/>
      <c r="FB790" s="4"/>
      <c r="FC790" s="4"/>
      <c r="FD790" s="4"/>
      <c r="FE790" s="4"/>
      <c r="FF790" s="4"/>
      <c r="FG790" s="4"/>
      <c r="FH790" s="4"/>
      <c r="FI790" s="4"/>
      <c r="FJ790" s="4"/>
      <c r="FK790" s="4"/>
      <c r="FL790" s="4"/>
      <c r="FM790" s="4"/>
      <c r="FN790" s="4"/>
      <c r="FO790" s="4"/>
      <c r="FP790" s="4"/>
      <c r="FQ790" s="4"/>
      <c r="FR790" s="4"/>
      <c r="FS790" s="4"/>
      <c r="FT790" s="4"/>
      <c r="FU790" s="4"/>
      <c r="FV790" s="4"/>
      <c r="FW790" s="4"/>
      <c r="FX790" s="4"/>
      <c r="FY790" s="4"/>
      <c r="FZ790" s="4"/>
      <c r="GA790" s="4"/>
      <c r="GB790" s="4"/>
      <c r="GC790" s="4"/>
      <c r="GD790" s="4"/>
      <c r="GE790" s="4"/>
      <c r="GF790" s="4"/>
      <c r="GG790" s="4"/>
      <c r="GH790" s="4"/>
      <c r="GI790" s="4"/>
      <c r="GJ790" s="4"/>
      <c r="GK790" s="4"/>
      <c r="GL790" s="4"/>
      <c r="GM790" s="4"/>
      <c r="GN790" s="4"/>
      <c r="GO790" s="4"/>
      <c r="GP790" s="4"/>
      <c r="GQ790" s="4"/>
      <c r="GR790" s="4"/>
      <c r="GS790" s="4"/>
      <c r="GT790" s="4"/>
      <c r="GU790" s="4"/>
      <c r="GV790" s="4"/>
      <c r="GW790" s="4"/>
      <c r="GX790" s="4"/>
      <c r="GY790" s="4"/>
      <c r="GZ790" s="4"/>
      <c r="HA790" s="4"/>
      <c r="HB790" s="4"/>
      <c r="HC790" s="4"/>
      <c r="HD790" s="4"/>
      <c r="HE790" s="4"/>
      <c r="HF790" s="4"/>
      <c r="HG790" s="4"/>
      <c r="HH790" s="4"/>
      <c r="HI790" s="4"/>
      <c r="HJ790" s="4"/>
      <c r="HK790" s="4"/>
      <c r="HL790" s="4"/>
      <c r="HM790" s="4"/>
      <c r="HN790" s="4"/>
      <c r="HO790" s="4"/>
      <c r="HP790" s="4"/>
      <c r="HQ790" s="4"/>
      <c r="HR790" s="4"/>
      <c r="HS790" s="4"/>
      <c r="HT790" s="4"/>
      <c r="HU790" s="4"/>
      <c r="HV790" s="4"/>
      <c r="HW790" s="4"/>
      <c r="HX790" s="4"/>
      <c r="HY790" s="4"/>
      <c r="HZ790" s="4"/>
      <c r="IA790" s="4"/>
      <c r="IB790" s="4"/>
      <c r="IC790" s="4"/>
      <c r="ID790" s="4"/>
      <c r="IE790" s="4"/>
      <c r="IF790" s="4"/>
      <c r="IG790" s="4"/>
      <c r="IH790" s="4"/>
      <c r="II790" s="4"/>
    </row>
    <row r="791" spans="1:243" s="38" customFormat="1" ht="12.75" x14ac:dyDescent="0.2">
      <c r="A791" s="34"/>
      <c r="B791" s="26"/>
      <c r="C791" s="26"/>
      <c r="D791" s="26"/>
      <c r="E791" s="35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  <c r="AZ791" s="4"/>
      <c r="BA791" s="4"/>
      <c r="BB791" s="4"/>
      <c r="BC791" s="4"/>
      <c r="BD791" s="4"/>
      <c r="BE791" s="4"/>
      <c r="BF791" s="4"/>
      <c r="BG791" s="4"/>
      <c r="BH791" s="4"/>
      <c r="BI791" s="4"/>
      <c r="BJ791" s="4"/>
      <c r="BK791" s="4"/>
      <c r="BL791" s="4"/>
      <c r="BM791" s="4"/>
      <c r="BN791" s="4"/>
      <c r="BO791" s="4"/>
      <c r="BP791" s="4"/>
      <c r="BQ791" s="4"/>
      <c r="BR791" s="4"/>
      <c r="BS791" s="4"/>
      <c r="BT791" s="4"/>
      <c r="BU791" s="4"/>
      <c r="BV791" s="4"/>
      <c r="BW791" s="4"/>
      <c r="BX791" s="4"/>
      <c r="BY791" s="4"/>
      <c r="BZ791" s="4"/>
      <c r="CA791" s="4"/>
      <c r="CB791" s="4"/>
      <c r="CC791" s="4"/>
      <c r="CD791" s="4"/>
      <c r="CE791" s="4"/>
      <c r="CF791" s="4"/>
      <c r="CG791" s="4"/>
      <c r="CH791" s="4"/>
      <c r="CI791" s="4"/>
      <c r="CJ791" s="4"/>
      <c r="CK791" s="4"/>
      <c r="CL791" s="4"/>
      <c r="CM791" s="4"/>
      <c r="CN791" s="4"/>
      <c r="CO791" s="4"/>
      <c r="CP791" s="4"/>
      <c r="CQ791" s="4"/>
      <c r="CR791" s="4"/>
      <c r="CS791" s="4"/>
      <c r="CT791" s="4"/>
      <c r="CU791" s="4"/>
      <c r="CV791" s="4"/>
      <c r="CW791" s="4"/>
      <c r="CX791" s="4"/>
      <c r="CY791" s="4"/>
      <c r="CZ791" s="4"/>
      <c r="DA791" s="4"/>
      <c r="DB791" s="4"/>
      <c r="DC791" s="4"/>
      <c r="DD791" s="4"/>
      <c r="DE791" s="4"/>
      <c r="DF791" s="4"/>
      <c r="DG791" s="4"/>
      <c r="DH791" s="4"/>
      <c r="DI791" s="4"/>
      <c r="DJ791" s="4"/>
      <c r="DK791" s="4"/>
      <c r="DL791" s="4"/>
      <c r="DM791" s="4"/>
      <c r="DN791" s="4"/>
      <c r="DO791" s="4"/>
      <c r="DP791" s="4"/>
      <c r="DQ791" s="4"/>
      <c r="DR791" s="4"/>
      <c r="DS791" s="4"/>
      <c r="DT791" s="4"/>
      <c r="DU791" s="4"/>
      <c r="DV791" s="4"/>
      <c r="DW791" s="4"/>
      <c r="DX791" s="4"/>
      <c r="DY791" s="4"/>
      <c r="DZ791" s="4"/>
      <c r="EA791" s="4"/>
      <c r="EB791" s="4"/>
      <c r="EC791" s="4"/>
      <c r="ED791" s="4"/>
      <c r="EE791" s="4"/>
      <c r="EF791" s="4"/>
      <c r="EG791" s="4"/>
      <c r="EH791" s="4"/>
      <c r="EI791" s="4"/>
      <c r="EJ791" s="4"/>
      <c r="EK791" s="4"/>
      <c r="EL791" s="4"/>
      <c r="EM791" s="4"/>
      <c r="EN791" s="4"/>
      <c r="EO791" s="4"/>
      <c r="EP791" s="4"/>
      <c r="EQ791" s="4"/>
      <c r="ER791" s="4"/>
      <c r="ES791" s="4"/>
      <c r="ET791" s="4"/>
      <c r="EU791" s="4"/>
      <c r="EV791" s="4"/>
      <c r="EW791" s="4"/>
      <c r="EX791" s="4"/>
      <c r="EY791" s="4"/>
      <c r="EZ791" s="4"/>
      <c r="FA791" s="4"/>
      <c r="FB791" s="4"/>
      <c r="FC791" s="4"/>
      <c r="FD791" s="4"/>
      <c r="FE791" s="4"/>
      <c r="FF791" s="4"/>
      <c r="FG791" s="4"/>
      <c r="FH791" s="4"/>
      <c r="FI791" s="4"/>
      <c r="FJ791" s="4"/>
      <c r="FK791" s="4"/>
      <c r="FL791" s="4"/>
      <c r="FM791" s="4"/>
      <c r="FN791" s="4"/>
      <c r="FO791" s="4"/>
      <c r="FP791" s="4"/>
      <c r="FQ791" s="4"/>
      <c r="FR791" s="4"/>
      <c r="FS791" s="4"/>
      <c r="FT791" s="4"/>
      <c r="FU791" s="4"/>
      <c r="FV791" s="4"/>
      <c r="FW791" s="4"/>
      <c r="FX791" s="4"/>
      <c r="FY791" s="4"/>
      <c r="FZ791" s="4"/>
      <c r="GA791" s="4"/>
      <c r="GB791" s="4"/>
      <c r="GC791" s="4"/>
      <c r="GD791" s="4"/>
      <c r="GE791" s="4"/>
      <c r="GF791" s="4"/>
      <c r="GG791" s="4"/>
      <c r="GH791" s="4"/>
      <c r="GI791" s="4"/>
      <c r="GJ791" s="4"/>
      <c r="GK791" s="4"/>
      <c r="GL791" s="4"/>
      <c r="GM791" s="4"/>
      <c r="GN791" s="4"/>
      <c r="GO791" s="4"/>
      <c r="GP791" s="4"/>
      <c r="GQ791" s="4"/>
      <c r="GR791" s="4"/>
      <c r="GS791" s="4"/>
      <c r="GT791" s="4"/>
      <c r="GU791" s="4"/>
      <c r="GV791" s="4"/>
      <c r="GW791" s="4"/>
      <c r="GX791" s="4"/>
      <c r="GY791" s="4"/>
      <c r="GZ791" s="4"/>
      <c r="HA791" s="4"/>
      <c r="HB791" s="4"/>
      <c r="HC791" s="4"/>
      <c r="HD791" s="4"/>
      <c r="HE791" s="4"/>
      <c r="HF791" s="4"/>
      <c r="HG791" s="4"/>
      <c r="HH791" s="4"/>
      <c r="HI791" s="4"/>
      <c r="HJ791" s="4"/>
      <c r="HK791" s="4"/>
      <c r="HL791" s="4"/>
      <c r="HM791" s="4"/>
      <c r="HN791" s="4"/>
      <c r="HO791" s="4"/>
      <c r="HP791" s="4"/>
      <c r="HQ791" s="4"/>
      <c r="HR791" s="4"/>
      <c r="HS791" s="4"/>
      <c r="HT791" s="4"/>
      <c r="HU791" s="4"/>
      <c r="HV791" s="4"/>
      <c r="HW791" s="4"/>
      <c r="HX791" s="4"/>
      <c r="HY791" s="4"/>
      <c r="HZ791" s="4"/>
      <c r="IA791" s="4"/>
      <c r="IB791" s="4"/>
      <c r="IC791" s="4"/>
      <c r="ID791" s="4"/>
      <c r="IE791" s="4"/>
      <c r="IF791" s="4"/>
      <c r="IG791" s="4"/>
      <c r="IH791" s="4"/>
      <c r="II791" s="4"/>
    </row>
    <row r="792" spans="1:243" s="38" customFormat="1" ht="12.75" x14ac:dyDescent="0.2">
      <c r="A792" s="34"/>
      <c r="B792" s="26"/>
      <c r="C792" s="26"/>
      <c r="D792" s="26"/>
      <c r="E792" s="35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  <c r="AZ792" s="4"/>
      <c r="BA792" s="4"/>
      <c r="BB792" s="4"/>
      <c r="BC792" s="4"/>
      <c r="BD792" s="4"/>
      <c r="BE792" s="4"/>
      <c r="BF792" s="4"/>
      <c r="BG792" s="4"/>
      <c r="BH792" s="4"/>
      <c r="BI792" s="4"/>
      <c r="BJ792" s="4"/>
      <c r="BK792" s="4"/>
      <c r="BL792" s="4"/>
      <c r="BM792" s="4"/>
      <c r="BN792" s="4"/>
      <c r="BO792" s="4"/>
      <c r="BP792" s="4"/>
      <c r="BQ792" s="4"/>
      <c r="BR792" s="4"/>
      <c r="BS792" s="4"/>
      <c r="BT792" s="4"/>
      <c r="BU792" s="4"/>
      <c r="BV792" s="4"/>
      <c r="BW792" s="4"/>
      <c r="BX792" s="4"/>
      <c r="BY792" s="4"/>
      <c r="BZ792" s="4"/>
      <c r="CA792" s="4"/>
      <c r="CB792" s="4"/>
      <c r="CC792" s="4"/>
      <c r="CD792" s="4"/>
      <c r="CE792" s="4"/>
      <c r="CF792" s="4"/>
      <c r="CG792" s="4"/>
      <c r="CH792" s="4"/>
      <c r="CI792" s="4"/>
      <c r="CJ792" s="4"/>
      <c r="CK792" s="4"/>
      <c r="CL792" s="4"/>
      <c r="CM792" s="4"/>
      <c r="CN792" s="4"/>
      <c r="CO792" s="4"/>
      <c r="CP792" s="4"/>
      <c r="CQ792" s="4"/>
      <c r="CR792" s="4"/>
      <c r="CS792" s="4"/>
      <c r="CT792" s="4"/>
      <c r="CU792" s="4"/>
      <c r="CV792" s="4"/>
      <c r="CW792" s="4"/>
      <c r="CX792" s="4"/>
      <c r="CY792" s="4"/>
      <c r="CZ792" s="4"/>
      <c r="DA792" s="4"/>
      <c r="DB792" s="4"/>
      <c r="DC792" s="4"/>
      <c r="DD792" s="4"/>
      <c r="DE792" s="4"/>
      <c r="DF792" s="4"/>
      <c r="DG792" s="4"/>
      <c r="DH792" s="4"/>
      <c r="DI792" s="4"/>
      <c r="DJ792" s="4"/>
      <c r="DK792" s="4"/>
      <c r="DL792" s="4"/>
      <c r="DM792" s="4"/>
      <c r="DN792" s="4"/>
      <c r="DO792" s="4"/>
      <c r="DP792" s="4"/>
      <c r="DQ792" s="4"/>
      <c r="DR792" s="4"/>
      <c r="DS792" s="4"/>
      <c r="DT792" s="4"/>
      <c r="DU792" s="4"/>
      <c r="DV792" s="4"/>
      <c r="DW792" s="4"/>
      <c r="DX792" s="4"/>
      <c r="DY792" s="4"/>
      <c r="DZ792" s="4"/>
      <c r="EA792" s="4"/>
      <c r="EB792" s="4"/>
      <c r="EC792" s="4"/>
      <c r="ED792" s="4"/>
      <c r="EE792" s="4"/>
      <c r="EF792" s="4"/>
      <c r="EG792" s="4"/>
      <c r="EH792" s="4"/>
      <c r="EI792" s="4"/>
      <c r="EJ792" s="4"/>
      <c r="EK792" s="4"/>
      <c r="EL792" s="4"/>
      <c r="EM792" s="4"/>
      <c r="EN792" s="4"/>
      <c r="EO792" s="4"/>
      <c r="EP792" s="4"/>
      <c r="EQ792" s="4"/>
      <c r="ER792" s="4"/>
      <c r="ES792" s="4"/>
      <c r="ET792" s="4"/>
      <c r="EU792" s="4"/>
      <c r="EV792" s="4"/>
      <c r="EW792" s="4"/>
      <c r="EX792" s="4"/>
      <c r="EY792" s="4"/>
      <c r="EZ792" s="4"/>
      <c r="FA792" s="4"/>
      <c r="FB792" s="4"/>
      <c r="FC792" s="4"/>
      <c r="FD792" s="4"/>
      <c r="FE792" s="4"/>
      <c r="FF792" s="4"/>
      <c r="FG792" s="4"/>
      <c r="FH792" s="4"/>
      <c r="FI792" s="4"/>
      <c r="FJ792" s="4"/>
      <c r="FK792" s="4"/>
      <c r="FL792" s="4"/>
      <c r="FM792" s="4"/>
      <c r="FN792" s="4"/>
      <c r="FO792" s="4"/>
      <c r="FP792" s="4"/>
      <c r="FQ792" s="4"/>
      <c r="FR792" s="4"/>
      <c r="FS792" s="4"/>
      <c r="FT792" s="4"/>
      <c r="FU792" s="4"/>
      <c r="FV792" s="4"/>
      <c r="FW792" s="4"/>
      <c r="FX792" s="4"/>
      <c r="FY792" s="4"/>
      <c r="FZ792" s="4"/>
      <c r="GA792" s="4"/>
      <c r="GB792" s="4"/>
      <c r="GC792" s="4"/>
      <c r="GD792" s="4"/>
      <c r="GE792" s="4"/>
      <c r="GF792" s="4"/>
      <c r="GG792" s="4"/>
      <c r="GH792" s="4"/>
      <c r="GI792" s="4"/>
      <c r="GJ792" s="4"/>
      <c r="GK792" s="4"/>
      <c r="GL792" s="4"/>
      <c r="GM792" s="4"/>
      <c r="GN792" s="4"/>
      <c r="GO792" s="4"/>
      <c r="GP792" s="4"/>
      <c r="GQ792" s="4"/>
      <c r="GR792" s="4"/>
      <c r="GS792" s="4"/>
      <c r="GT792" s="4"/>
      <c r="GU792" s="4"/>
      <c r="GV792" s="4"/>
      <c r="GW792" s="4"/>
      <c r="GX792" s="4"/>
      <c r="GY792" s="4"/>
      <c r="GZ792" s="4"/>
      <c r="HA792" s="4"/>
      <c r="HB792" s="4"/>
      <c r="HC792" s="4"/>
      <c r="HD792" s="4"/>
      <c r="HE792" s="4"/>
      <c r="HF792" s="4"/>
      <c r="HG792" s="4"/>
      <c r="HH792" s="4"/>
      <c r="HI792" s="4"/>
      <c r="HJ792" s="4"/>
      <c r="HK792" s="4"/>
      <c r="HL792" s="4"/>
      <c r="HM792" s="4"/>
      <c r="HN792" s="4"/>
      <c r="HO792" s="4"/>
      <c r="HP792" s="4"/>
      <c r="HQ792" s="4"/>
      <c r="HR792" s="4"/>
      <c r="HS792" s="4"/>
      <c r="HT792" s="4"/>
      <c r="HU792" s="4"/>
      <c r="HV792" s="4"/>
      <c r="HW792" s="4"/>
      <c r="HX792" s="4"/>
      <c r="HY792" s="4"/>
      <c r="HZ792" s="4"/>
      <c r="IA792" s="4"/>
      <c r="IB792" s="4"/>
      <c r="IC792" s="4"/>
      <c r="ID792" s="4"/>
      <c r="IE792" s="4"/>
      <c r="IF792" s="4"/>
      <c r="IG792" s="4"/>
      <c r="IH792" s="4"/>
      <c r="II792" s="4"/>
    </row>
    <row r="793" spans="1:243" s="38" customFormat="1" ht="12.75" x14ac:dyDescent="0.2">
      <c r="A793" s="34"/>
      <c r="B793" s="26"/>
      <c r="C793" s="26"/>
      <c r="D793" s="26"/>
      <c r="E793" s="35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  <c r="AZ793" s="4"/>
      <c r="BA793" s="4"/>
      <c r="BB793" s="4"/>
      <c r="BC793" s="4"/>
      <c r="BD793" s="4"/>
      <c r="BE793" s="4"/>
      <c r="BF793" s="4"/>
      <c r="BG793" s="4"/>
      <c r="BH793" s="4"/>
      <c r="BI793" s="4"/>
      <c r="BJ793" s="4"/>
      <c r="BK793" s="4"/>
      <c r="BL793" s="4"/>
      <c r="BM793" s="4"/>
      <c r="BN793" s="4"/>
      <c r="BO793" s="4"/>
      <c r="BP793" s="4"/>
      <c r="BQ793" s="4"/>
      <c r="BR793" s="4"/>
      <c r="BS793" s="4"/>
      <c r="BT793" s="4"/>
      <c r="BU793" s="4"/>
      <c r="BV793" s="4"/>
      <c r="BW793" s="4"/>
      <c r="BX793" s="4"/>
      <c r="BY793" s="4"/>
      <c r="BZ793" s="4"/>
      <c r="CA793" s="4"/>
      <c r="CB793" s="4"/>
      <c r="CC793" s="4"/>
      <c r="CD793" s="4"/>
      <c r="CE793" s="4"/>
      <c r="CF793" s="4"/>
      <c r="CG793" s="4"/>
      <c r="CH793" s="4"/>
      <c r="CI793" s="4"/>
      <c r="CJ793" s="4"/>
      <c r="CK793" s="4"/>
      <c r="CL793" s="4"/>
      <c r="CM793" s="4"/>
      <c r="CN793" s="4"/>
      <c r="CO793" s="4"/>
      <c r="CP793" s="4"/>
      <c r="CQ793" s="4"/>
      <c r="CR793" s="4"/>
      <c r="CS793" s="4"/>
      <c r="CT793" s="4"/>
      <c r="CU793" s="4"/>
      <c r="CV793" s="4"/>
      <c r="CW793" s="4"/>
      <c r="CX793" s="4"/>
      <c r="CY793" s="4"/>
      <c r="CZ793" s="4"/>
      <c r="DA793" s="4"/>
      <c r="DB793" s="4"/>
      <c r="DC793" s="4"/>
      <c r="DD793" s="4"/>
      <c r="DE793" s="4"/>
      <c r="DF793" s="4"/>
      <c r="DG793" s="4"/>
      <c r="DH793" s="4"/>
      <c r="DI793" s="4"/>
      <c r="DJ793" s="4"/>
      <c r="DK793" s="4"/>
      <c r="DL793" s="4"/>
      <c r="DM793" s="4"/>
      <c r="DN793" s="4"/>
      <c r="DO793" s="4"/>
      <c r="DP793" s="4"/>
      <c r="DQ793" s="4"/>
      <c r="DR793" s="4"/>
      <c r="DS793" s="4"/>
      <c r="DT793" s="4"/>
      <c r="DU793" s="4"/>
      <c r="DV793" s="4"/>
      <c r="DW793" s="4"/>
      <c r="DX793" s="4"/>
      <c r="DY793" s="4"/>
      <c r="DZ793" s="4"/>
      <c r="EA793" s="4"/>
      <c r="EB793" s="4"/>
      <c r="EC793" s="4"/>
      <c r="ED793" s="4"/>
      <c r="EE793" s="4"/>
      <c r="EF793" s="4"/>
      <c r="EG793" s="4"/>
      <c r="EH793" s="4"/>
      <c r="EI793" s="4"/>
      <c r="EJ793" s="4"/>
      <c r="EK793" s="4"/>
      <c r="EL793" s="4"/>
      <c r="EM793" s="4"/>
      <c r="EN793" s="4"/>
      <c r="EO793" s="4"/>
      <c r="EP793" s="4"/>
      <c r="EQ793" s="4"/>
      <c r="ER793" s="4"/>
      <c r="ES793" s="4"/>
      <c r="ET793" s="4"/>
      <c r="EU793" s="4"/>
      <c r="EV793" s="4"/>
      <c r="EW793" s="4"/>
      <c r="EX793" s="4"/>
      <c r="EY793" s="4"/>
      <c r="EZ793" s="4"/>
      <c r="FA793" s="4"/>
      <c r="FB793" s="4"/>
      <c r="FC793" s="4"/>
      <c r="FD793" s="4"/>
      <c r="FE793" s="4"/>
      <c r="FF793" s="4"/>
      <c r="FG793" s="4"/>
      <c r="FH793" s="4"/>
      <c r="FI793" s="4"/>
      <c r="FJ793" s="4"/>
      <c r="FK793" s="4"/>
      <c r="FL793" s="4"/>
      <c r="FM793" s="4"/>
      <c r="FN793" s="4"/>
      <c r="FO793" s="4"/>
      <c r="FP793" s="4"/>
      <c r="FQ793" s="4"/>
      <c r="FR793" s="4"/>
      <c r="FS793" s="4"/>
      <c r="FT793" s="4"/>
      <c r="FU793" s="4"/>
      <c r="FV793" s="4"/>
      <c r="FW793" s="4"/>
      <c r="FX793" s="4"/>
      <c r="FY793" s="4"/>
      <c r="FZ793" s="4"/>
      <c r="GA793" s="4"/>
      <c r="GB793" s="4"/>
      <c r="GC793" s="4"/>
      <c r="GD793" s="4"/>
      <c r="GE793" s="4"/>
      <c r="GF793" s="4"/>
      <c r="GG793" s="4"/>
      <c r="GH793" s="4"/>
      <c r="GI793" s="4"/>
      <c r="GJ793" s="4"/>
      <c r="GK793" s="4"/>
      <c r="GL793" s="4"/>
      <c r="GM793" s="4"/>
      <c r="GN793" s="4"/>
      <c r="GO793" s="4"/>
      <c r="GP793" s="4"/>
      <c r="GQ793" s="4"/>
      <c r="GR793" s="4"/>
      <c r="GS793" s="4"/>
      <c r="GT793" s="4"/>
      <c r="GU793" s="4"/>
      <c r="GV793" s="4"/>
      <c r="GW793" s="4"/>
      <c r="GX793" s="4"/>
      <c r="GY793" s="4"/>
      <c r="GZ793" s="4"/>
      <c r="HA793" s="4"/>
      <c r="HB793" s="4"/>
      <c r="HC793" s="4"/>
      <c r="HD793" s="4"/>
      <c r="HE793" s="4"/>
      <c r="HF793" s="4"/>
      <c r="HG793" s="4"/>
      <c r="HH793" s="4"/>
      <c r="HI793" s="4"/>
      <c r="HJ793" s="4"/>
      <c r="HK793" s="4"/>
      <c r="HL793" s="4"/>
      <c r="HM793" s="4"/>
      <c r="HN793" s="4"/>
      <c r="HO793" s="4"/>
      <c r="HP793" s="4"/>
      <c r="HQ793" s="4"/>
      <c r="HR793" s="4"/>
      <c r="HS793" s="4"/>
      <c r="HT793" s="4"/>
      <c r="HU793" s="4"/>
      <c r="HV793" s="4"/>
      <c r="HW793" s="4"/>
      <c r="HX793" s="4"/>
      <c r="HY793" s="4"/>
      <c r="HZ793" s="4"/>
      <c r="IA793" s="4"/>
      <c r="IB793" s="4"/>
      <c r="IC793" s="4"/>
      <c r="ID793" s="4"/>
      <c r="IE793" s="4"/>
      <c r="IF793" s="4"/>
      <c r="IG793" s="4"/>
      <c r="IH793" s="4"/>
      <c r="II793" s="4"/>
    </row>
    <row r="794" spans="1:243" s="38" customFormat="1" ht="12.75" x14ac:dyDescent="0.2">
      <c r="A794" s="34"/>
      <c r="B794" s="26"/>
      <c r="C794" s="26"/>
      <c r="D794" s="26"/>
      <c r="E794" s="35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  <c r="BB794" s="4"/>
      <c r="BC794" s="4"/>
      <c r="BD794" s="4"/>
      <c r="BE794" s="4"/>
      <c r="BF794" s="4"/>
      <c r="BG794" s="4"/>
      <c r="BH794" s="4"/>
      <c r="BI794" s="4"/>
      <c r="BJ794" s="4"/>
      <c r="BK794" s="4"/>
      <c r="BL794" s="4"/>
      <c r="BM794" s="4"/>
      <c r="BN794" s="4"/>
      <c r="BO794" s="4"/>
      <c r="BP794" s="4"/>
      <c r="BQ794" s="4"/>
      <c r="BR794" s="4"/>
      <c r="BS794" s="4"/>
      <c r="BT794" s="4"/>
      <c r="BU794" s="4"/>
      <c r="BV794" s="4"/>
      <c r="BW794" s="4"/>
      <c r="BX794" s="4"/>
      <c r="BY794" s="4"/>
      <c r="BZ794" s="4"/>
      <c r="CA794" s="4"/>
      <c r="CB794" s="4"/>
      <c r="CC794" s="4"/>
      <c r="CD794" s="4"/>
      <c r="CE794" s="4"/>
      <c r="CF794" s="4"/>
      <c r="CG794" s="4"/>
      <c r="CH794" s="4"/>
      <c r="CI794" s="4"/>
      <c r="CJ794" s="4"/>
      <c r="CK794" s="4"/>
      <c r="CL794" s="4"/>
      <c r="CM794" s="4"/>
      <c r="CN794" s="4"/>
      <c r="CO794" s="4"/>
      <c r="CP794" s="4"/>
      <c r="CQ794" s="4"/>
      <c r="CR794" s="4"/>
      <c r="CS794" s="4"/>
      <c r="CT794" s="4"/>
      <c r="CU794" s="4"/>
      <c r="CV794" s="4"/>
      <c r="CW794" s="4"/>
      <c r="CX794" s="4"/>
      <c r="CY794" s="4"/>
      <c r="CZ794" s="4"/>
      <c r="DA794" s="4"/>
      <c r="DB794" s="4"/>
      <c r="DC794" s="4"/>
      <c r="DD794" s="4"/>
      <c r="DE794" s="4"/>
      <c r="DF794" s="4"/>
      <c r="DG794" s="4"/>
      <c r="DH794" s="4"/>
      <c r="DI794" s="4"/>
      <c r="DJ794" s="4"/>
      <c r="DK794" s="4"/>
      <c r="DL794" s="4"/>
      <c r="DM794" s="4"/>
      <c r="DN794" s="4"/>
      <c r="DO794" s="4"/>
      <c r="DP794" s="4"/>
      <c r="DQ794" s="4"/>
      <c r="DR794" s="4"/>
      <c r="DS794" s="4"/>
      <c r="DT794" s="4"/>
      <c r="DU794" s="4"/>
      <c r="DV794" s="4"/>
      <c r="DW794" s="4"/>
      <c r="DX794" s="4"/>
      <c r="DY794" s="4"/>
      <c r="DZ794" s="4"/>
      <c r="EA794" s="4"/>
      <c r="EB794" s="4"/>
      <c r="EC794" s="4"/>
      <c r="ED794" s="4"/>
      <c r="EE794" s="4"/>
      <c r="EF794" s="4"/>
      <c r="EG794" s="4"/>
      <c r="EH794" s="4"/>
      <c r="EI794" s="4"/>
      <c r="EJ794" s="4"/>
      <c r="EK794" s="4"/>
      <c r="EL794" s="4"/>
      <c r="EM794" s="4"/>
      <c r="EN794" s="4"/>
      <c r="EO794" s="4"/>
      <c r="EP794" s="4"/>
      <c r="EQ794" s="4"/>
      <c r="ER794" s="4"/>
      <c r="ES794" s="4"/>
      <c r="ET794" s="4"/>
      <c r="EU794" s="4"/>
      <c r="EV794" s="4"/>
      <c r="EW794" s="4"/>
      <c r="EX794" s="4"/>
      <c r="EY794" s="4"/>
      <c r="EZ794" s="4"/>
      <c r="FA794" s="4"/>
      <c r="FB794" s="4"/>
      <c r="FC794" s="4"/>
      <c r="FD794" s="4"/>
      <c r="FE794" s="4"/>
      <c r="FF794" s="4"/>
      <c r="FG794" s="4"/>
      <c r="FH794" s="4"/>
      <c r="FI794" s="4"/>
      <c r="FJ794" s="4"/>
      <c r="FK794" s="4"/>
      <c r="FL794" s="4"/>
      <c r="FM794" s="4"/>
      <c r="FN794" s="4"/>
      <c r="FO794" s="4"/>
      <c r="FP794" s="4"/>
      <c r="FQ794" s="4"/>
      <c r="FR794" s="4"/>
      <c r="FS794" s="4"/>
      <c r="FT794" s="4"/>
      <c r="FU794" s="4"/>
      <c r="FV794" s="4"/>
      <c r="FW794" s="4"/>
      <c r="FX794" s="4"/>
      <c r="FY794" s="4"/>
      <c r="FZ794" s="4"/>
      <c r="GA794" s="4"/>
      <c r="GB794" s="4"/>
      <c r="GC794" s="4"/>
      <c r="GD794" s="4"/>
      <c r="GE794" s="4"/>
      <c r="GF794" s="4"/>
      <c r="GG794" s="4"/>
      <c r="GH794" s="4"/>
      <c r="GI794" s="4"/>
      <c r="GJ794" s="4"/>
      <c r="GK794" s="4"/>
      <c r="GL794" s="4"/>
      <c r="GM794" s="4"/>
      <c r="GN794" s="4"/>
      <c r="GO794" s="4"/>
      <c r="GP794" s="4"/>
      <c r="GQ794" s="4"/>
      <c r="GR794" s="4"/>
      <c r="GS794" s="4"/>
      <c r="GT794" s="4"/>
      <c r="GU794" s="4"/>
      <c r="GV794" s="4"/>
      <c r="GW794" s="4"/>
      <c r="GX794" s="4"/>
      <c r="GY794" s="4"/>
      <c r="GZ794" s="4"/>
      <c r="HA794" s="4"/>
      <c r="HB794" s="4"/>
      <c r="HC794" s="4"/>
      <c r="HD794" s="4"/>
      <c r="HE794" s="4"/>
      <c r="HF794" s="4"/>
      <c r="HG794" s="4"/>
      <c r="HH794" s="4"/>
      <c r="HI794" s="4"/>
      <c r="HJ794" s="4"/>
      <c r="HK794" s="4"/>
      <c r="HL794" s="4"/>
      <c r="HM794" s="4"/>
      <c r="HN794" s="4"/>
      <c r="HO794" s="4"/>
      <c r="HP794" s="4"/>
      <c r="HQ794" s="4"/>
      <c r="HR794" s="4"/>
      <c r="HS794" s="4"/>
      <c r="HT794" s="4"/>
      <c r="HU794" s="4"/>
      <c r="HV794" s="4"/>
      <c r="HW794" s="4"/>
      <c r="HX794" s="4"/>
      <c r="HY794" s="4"/>
      <c r="HZ794" s="4"/>
      <c r="IA794" s="4"/>
      <c r="IB794" s="4"/>
      <c r="IC794" s="4"/>
      <c r="ID794" s="4"/>
      <c r="IE794" s="4"/>
      <c r="IF794" s="4"/>
      <c r="IG794" s="4"/>
      <c r="IH794" s="4"/>
      <c r="II794" s="4"/>
    </row>
    <row r="795" spans="1:243" s="38" customFormat="1" ht="12.75" x14ac:dyDescent="0.2">
      <c r="A795" s="34"/>
      <c r="B795" s="26"/>
      <c r="C795" s="26"/>
      <c r="D795" s="26"/>
      <c r="E795" s="35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  <c r="BB795" s="4"/>
      <c r="BC795" s="4"/>
      <c r="BD795" s="4"/>
      <c r="BE795" s="4"/>
      <c r="BF795" s="4"/>
      <c r="BG795" s="4"/>
      <c r="BH795" s="4"/>
      <c r="BI795" s="4"/>
      <c r="BJ795" s="4"/>
      <c r="BK795" s="4"/>
      <c r="BL795" s="4"/>
      <c r="BM795" s="4"/>
      <c r="BN795" s="4"/>
      <c r="BO795" s="4"/>
      <c r="BP795" s="4"/>
      <c r="BQ795" s="4"/>
      <c r="BR795" s="4"/>
      <c r="BS795" s="4"/>
      <c r="BT795" s="4"/>
      <c r="BU795" s="4"/>
      <c r="BV795" s="4"/>
      <c r="BW795" s="4"/>
      <c r="BX795" s="4"/>
      <c r="BY795" s="4"/>
      <c r="BZ795" s="4"/>
      <c r="CA795" s="4"/>
      <c r="CB795" s="4"/>
      <c r="CC795" s="4"/>
      <c r="CD795" s="4"/>
      <c r="CE795" s="4"/>
      <c r="CF795" s="4"/>
      <c r="CG795" s="4"/>
      <c r="CH795" s="4"/>
      <c r="CI795" s="4"/>
      <c r="CJ795" s="4"/>
      <c r="CK795" s="4"/>
      <c r="CL795" s="4"/>
      <c r="CM795" s="4"/>
      <c r="CN795" s="4"/>
      <c r="CO795" s="4"/>
      <c r="CP795" s="4"/>
      <c r="CQ795" s="4"/>
      <c r="CR795" s="4"/>
      <c r="CS795" s="4"/>
      <c r="CT795" s="4"/>
      <c r="CU795" s="4"/>
      <c r="CV795" s="4"/>
      <c r="CW795" s="4"/>
      <c r="CX795" s="4"/>
      <c r="CY795" s="4"/>
      <c r="CZ795" s="4"/>
      <c r="DA795" s="4"/>
      <c r="DB795" s="4"/>
      <c r="DC795" s="4"/>
      <c r="DD795" s="4"/>
      <c r="DE795" s="4"/>
      <c r="DF795" s="4"/>
      <c r="DG795" s="4"/>
      <c r="DH795" s="4"/>
      <c r="DI795" s="4"/>
      <c r="DJ795" s="4"/>
      <c r="DK795" s="4"/>
      <c r="DL795" s="4"/>
      <c r="DM795" s="4"/>
      <c r="DN795" s="4"/>
      <c r="DO795" s="4"/>
      <c r="DP795" s="4"/>
      <c r="DQ795" s="4"/>
      <c r="DR795" s="4"/>
      <c r="DS795" s="4"/>
      <c r="DT795" s="4"/>
      <c r="DU795" s="4"/>
      <c r="DV795" s="4"/>
      <c r="DW795" s="4"/>
      <c r="DX795" s="4"/>
      <c r="DY795" s="4"/>
      <c r="DZ795" s="4"/>
      <c r="EA795" s="4"/>
      <c r="EB795" s="4"/>
      <c r="EC795" s="4"/>
      <c r="ED795" s="4"/>
      <c r="EE795" s="4"/>
      <c r="EF795" s="4"/>
      <c r="EG795" s="4"/>
      <c r="EH795" s="4"/>
      <c r="EI795" s="4"/>
      <c r="EJ795" s="4"/>
      <c r="EK795" s="4"/>
      <c r="EL795" s="4"/>
      <c r="EM795" s="4"/>
      <c r="EN795" s="4"/>
      <c r="EO795" s="4"/>
      <c r="EP795" s="4"/>
      <c r="EQ795" s="4"/>
      <c r="ER795" s="4"/>
      <c r="ES795" s="4"/>
      <c r="ET795" s="4"/>
      <c r="EU795" s="4"/>
      <c r="EV795" s="4"/>
      <c r="EW795" s="4"/>
      <c r="EX795" s="4"/>
      <c r="EY795" s="4"/>
      <c r="EZ795" s="4"/>
      <c r="FA795" s="4"/>
      <c r="FB795" s="4"/>
      <c r="FC795" s="4"/>
      <c r="FD795" s="4"/>
      <c r="FE795" s="4"/>
      <c r="FF795" s="4"/>
      <c r="FG795" s="4"/>
      <c r="FH795" s="4"/>
      <c r="FI795" s="4"/>
      <c r="FJ795" s="4"/>
      <c r="FK795" s="4"/>
      <c r="FL795" s="4"/>
      <c r="FM795" s="4"/>
      <c r="FN795" s="4"/>
      <c r="FO795" s="4"/>
      <c r="FP795" s="4"/>
      <c r="FQ795" s="4"/>
      <c r="FR795" s="4"/>
      <c r="FS795" s="4"/>
      <c r="FT795" s="4"/>
      <c r="FU795" s="4"/>
      <c r="FV795" s="4"/>
      <c r="FW795" s="4"/>
      <c r="FX795" s="4"/>
      <c r="FY795" s="4"/>
      <c r="FZ795" s="4"/>
      <c r="GA795" s="4"/>
      <c r="GB795" s="4"/>
      <c r="GC795" s="4"/>
      <c r="GD795" s="4"/>
      <c r="GE795" s="4"/>
      <c r="GF795" s="4"/>
      <c r="GG795" s="4"/>
      <c r="GH795" s="4"/>
      <c r="GI795" s="4"/>
      <c r="GJ795" s="4"/>
      <c r="GK795" s="4"/>
      <c r="GL795" s="4"/>
      <c r="GM795" s="4"/>
      <c r="GN795" s="4"/>
      <c r="GO795" s="4"/>
      <c r="GP795" s="4"/>
      <c r="GQ795" s="4"/>
      <c r="GR795" s="4"/>
      <c r="GS795" s="4"/>
      <c r="GT795" s="4"/>
      <c r="GU795" s="4"/>
      <c r="GV795" s="4"/>
      <c r="GW795" s="4"/>
      <c r="GX795" s="4"/>
      <c r="GY795" s="4"/>
      <c r="GZ795" s="4"/>
      <c r="HA795" s="4"/>
      <c r="HB795" s="4"/>
      <c r="HC795" s="4"/>
      <c r="HD795" s="4"/>
      <c r="HE795" s="4"/>
      <c r="HF795" s="4"/>
      <c r="HG795" s="4"/>
      <c r="HH795" s="4"/>
      <c r="HI795" s="4"/>
      <c r="HJ795" s="4"/>
      <c r="HK795" s="4"/>
      <c r="HL795" s="4"/>
      <c r="HM795" s="4"/>
      <c r="HN795" s="4"/>
      <c r="HO795" s="4"/>
      <c r="HP795" s="4"/>
      <c r="HQ795" s="4"/>
      <c r="HR795" s="4"/>
      <c r="HS795" s="4"/>
      <c r="HT795" s="4"/>
      <c r="HU795" s="4"/>
      <c r="HV795" s="4"/>
      <c r="HW795" s="4"/>
      <c r="HX795" s="4"/>
      <c r="HY795" s="4"/>
      <c r="HZ795" s="4"/>
      <c r="IA795" s="4"/>
      <c r="IB795" s="4"/>
      <c r="IC795" s="4"/>
      <c r="ID795" s="4"/>
      <c r="IE795" s="4"/>
      <c r="IF795" s="4"/>
      <c r="IG795" s="4"/>
      <c r="IH795" s="4"/>
      <c r="II795" s="4"/>
    </row>
    <row r="796" spans="1:243" s="38" customFormat="1" ht="12.75" x14ac:dyDescent="0.2">
      <c r="A796" s="34"/>
      <c r="B796" s="26"/>
      <c r="C796" s="26"/>
      <c r="D796" s="26"/>
      <c r="E796" s="35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  <c r="BB796" s="4"/>
      <c r="BC796" s="4"/>
      <c r="BD796" s="4"/>
      <c r="BE796" s="4"/>
      <c r="BF796" s="4"/>
      <c r="BG796" s="4"/>
      <c r="BH796" s="4"/>
      <c r="BI796" s="4"/>
      <c r="BJ796" s="4"/>
      <c r="BK796" s="4"/>
      <c r="BL796" s="4"/>
      <c r="BM796" s="4"/>
      <c r="BN796" s="4"/>
      <c r="BO796" s="4"/>
      <c r="BP796" s="4"/>
      <c r="BQ796" s="4"/>
      <c r="BR796" s="4"/>
      <c r="BS796" s="4"/>
      <c r="BT796" s="4"/>
      <c r="BU796" s="4"/>
      <c r="BV796" s="4"/>
      <c r="BW796" s="4"/>
      <c r="BX796" s="4"/>
      <c r="BY796" s="4"/>
      <c r="BZ796" s="4"/>
      <c r="CA796" s="4"/>
      <c r="CB796" s="4"/>
      <c r="CC796" s="4"/>
      <c r="CD796" s="4"/>
      <c r="CE796" s="4"/>
      <c r="CF796" s="4"/>
      <c r="CG796" s="4"/>
      <c r="CH796" s="4"/>
      <c r="CI796" s="4"/>
      <c r="CJ796" s="4"/>
      <c r="CK796" s="4"/>
      <c r="CL796" s="4"/>
      <c r="CM796" s="4"/>
      <c r="CN796" s="4"/>
      <c r="CO796" s="4"/>
      <c r="CP796" s="4"/>
      <c r="CQ796" s="4"/>
      <c r="CR796" s="4"/>
      <c r="CS796" s="4"/>
      <c r="CT796" s="4"/>
      <c r="CU796" s="4"/>
      <c r="CV796" s="4"/>
      <c r="CW796" s="4"/>
      <c r="CX796" s="4"/>
      <c r="CY796" s="4"/>
      <c r="CZ796" s="4"/>
      <c r="DA796" s="4"/>
      <c r="DB796" s="4"/>
      <c r="DC796" s="4"/>
      <c r="DD796" s="4"/>
      <c r="DE796" s="4"/>
      <c r="DF796" s="4"/>
      <c r="DG796" s="4"/>
      <c r="DH796" s="4"/>
      <c r="DI796" s="4"/>
      <c r="DJ796" s="4"/>
      <c r="DK796" s="4"/>
      <c r="DL796" s="4"/>
      <c r="DM796" s="4"/>
      <c r="DN796" s="4"/>
      <c r="DO796" s="4"/>
      <c r="DP796" s="4"/>
      <c r="DQ796" s="4"/>
      <c r="DR796" s="4"/>
      <c r="DS796" s="4"/>
      <c r="DT796" s="4"/>
      <c r="DU796" s="4"/>
      <c r="DV796" s="4"/>
      <c r="DW796" s="4"/>
      <c r="DX796" s="4"/>
      <c r="DY796" s="4"/>
      <c r="DZ796" s="4"/>
      <c r="EA796" s="4"/>
      <c r="EB796" s="4"/>
      <c r="EC796" s="4"/>
      <c r="ED796" s="4"/>
      <c r="EE796" s="4"/>
      <c r="EF796" s="4"/>
      <c r="EG796" s="4"/>
      <c r="EH796" s="4"/>
      <c r="EI796" s="4"/>
      <c r="EJ796" s="4"/>
      <c r="EK796" s="4"/>
      <c r="EL796" s="4"/>
      <c r="EM796" s="4"/>
      <c r="EN796" s="4"/>
      <c r="EO796" s="4"/>
      <c r="EP796" s="4"/>
      <c r="EQ796" s="4"/>
      <c r="ER796" s="4"/>
      <c r="ES796" s="4"/>
      <c r="ET796" s="4"/>
      <c r="EU796" s="4"/>
      <c r="EV796" s="4"/>
      <c r="EW796" s="4"/>
      <c r="EX796" s="4"/>
      <c r="EY796" s="4"/>
      <c r="EZ796" s="4"/>
      <c r="FA796" s="4"/>
      <c r="FB796" s="4"/>
      <c r="FC796" s="4"/>
      <c r="FD796" s="4"/>
      <c r="FE796" s="4"/>
      <c r="FF796" s="4"/>
      <c r="FG796" s="4"/>
      <c r="FH796" s="4"/>
      <c r="FI796" s="4"/>
      <c r="FJ796" s="4"/>
      <c r="FK796" s="4"/>
      <c r="FL796" s="4"/>
      <c r="FM796" s="4"/>
      <c r="FN796" s="4"/>
      <c r="FO796" s="4"/>
      <c r="FP796" s="4"/>
      <c r="FQ796" s="4"/>
      <c r="FR796" s="4"/>
      <c r="FS796" s="4"/>
      <c r="FT796" s="4"/>
      <c r="FU796" s="4"/>
      <c r="FV796" s="4"/>
      <c r="FW796" s="4"/>
      <c r="FX796" s="4"/>
      <c r="FY796" s="4"/>
      <c r="FZ796" s="4"/>
      <c r="GA796" s="4"/>
      <c r="GB796" s="4"/>
      <c r="GC796" s="4"/>
      <c r="GD796" s="4"/>
      <c r="GE796" s="4"/>
      <c r="GF796" s="4"/>
      <c r="GG796" s="4"/>
      <c r="GH796" s="4"/>
      <c r="GI796" s="4"/>
      <c r="GJ796" s="4"/>
      <c r="GK796" s="4"/>
      <c r="GL796" s="4"/>
      <c r="GM796" s="4"/>
      <c r="GN796" s="4"/>
      <c r="GO796" s="4"/>
      <c r="GP796" s="4"/>
      <c r="GQ796" s="4"/>
      <c r="GR796" s="4"/>
      <c r="GS796" s="4"/>
      <c r="GT796" s="4"/>
      <c r="GU796" s="4"/>
      <c r="GV796" s="4"/>
      <c r="GW796" s="4"/>
      <c r="GX796" s="4"/>
      <c r="GY796" s="4"/>
      <c r="GZ796" s="4"/>
      <c r="HA796" s="4"/>
      <c r="HB796" s="4"/>
      <c r="HC796" s="4"/>
      <c r="HD796" s="4"/>
      <c r="HE796" s="4"/>
      <c r="HF796" s="4"/>
      <c r="HG796" s="4"/>
      <c r="HH796" s="4"/>
      <c r="HI796" s="4"/>
      <c r="HJ796" s="4"/>
      <c r="HK796" s="4"/>
      <c r="HL796" s="4"/>
      <c r="HM796" s="4"/>
      <c r="HN796" s="4"/>
      <c r="HO796" s="4"/>
      <c r="HP796" s="4"/>
      <c r="HQ796" s="4"/>
      <c r="HR796" s="4"/>
      <c r="HS796" s="4"/>
      <c r="HT796" s="4"/>
      <c r="HU796" s="4"/>
      <c r="HV796" s="4"/>
      <c r="HW796" s="4"/>
      <c r="HX796" s="4"/>
      <c r="HY796" s="4"/>
      <c r="HZ796" s="4"/>
      <c r="IA796" s="4"/>
      <c r="IB796" s="4"/>
      <c r="IC796" s="4"/>
      <c r="ID796" s="4"/>
      <c r="IE796" s="4"/>
      <c r="IF796" s="4"/>
      <c r="IG796" s="4"/>
      <c r="IH796" s="4"/>
      <c r="II796" s="4"/>
    </row>
    <row r="797" spans="1:243" s="38" customFormat="1" ht="12.75" x14ac:dyDescent="0.2">
      <c r="A797" s="34"/>
      <c r="B797" s="26"/>
      <c r="C797" s="26"/>
      <c r="D797" s="26"/>
      <c r="E797" s="35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  <c r="BB797" s="4"/>
      <c r="BC797" s="4"/>
      <c r="BD797" s="4"/>
      <c r="BE797" s="4"/>
      <c r="BF797" s="4"/>
      <c r="BG797" s="4"/>
      <c r="BH797" s="4"/>
      <c r="BI797" s="4"/>
      <c r="BJ797" s="4"/>
      <c r="BK797" s="4"/>
      <c r="BL797" s="4"/>
      <c r="BM797" s="4"/>
      <c r="BN797" s="4"/>
      <c r="BO797" s="4"/>
      <c r="BP797" s="4"/>
      <c r="BQ797" s="4"/>
      <c r="BR797" s="4"/>
      <c r="BS797" s="4"/>
      <c r="BT797" s="4"/>
      <c r="BU797" s="4"/>
      <c r="BV797" s="4"/>
      <c r="BW797" s="4"/>
      <c r="BX797" s="4"/>
      <c r="BY797" s="4"/>
      <c r="BZ797" s="4"/>
      <c r="CA797" s="4"/>
      <c r="CB797" s="4"/>
      <c r="CC797" s="4"/>
      <c r="CD797" s="4"/>
      <c r="CE797" s="4"/>
      <c r="CF797" s="4"/>
      <c r="CG797" s="4"/>
      <c r="CH797" s="4"/>
      <c r="CI797" s="4"/>
      <c r="CJ797" s="4"/>
      <c r="CK797" s="4"/>
      <c r="CL797" s="4"/>
      <c r="CM797" s="4"/>
      <c r="CN797" s="4"/>
      <c r="CO797" s="4"/>
      <c r="CP797" s="4"/>
      <c r="CQ797" s="4"/>
      <c r="CR797" s="4"/>
      <c r="CS797" s="4"/>
      <c r="CT797" s="4"/>
      <c r="CU797" s="4"/>
      <c r="CV797" s="4"/>
      <c r="CW797" s="4"/>
      <c r="CX797" s="4"/>
      <c r="CY797" s="4"/>
      <c r="CZ797" s="4"/>
      <c r="DA797" s="4"/>
      <c r="DB797" s="4"/>
      <c r="DC797" s="4"/>
      <c r="DD797" s="4"/>
      <c r="DE797" s="4"/>
      <c r="DF797" s="4"/>
      <c r="DG797" s="4"/>
      <c r="DH797" s="4"/>
      <c r="DI797" s="4"/>
      <c r="DJ797" s="4"/>
      <c r="DK797" s="4"/>
      <c r="DL797" s="4"/>
      <c r="DM797" s="4"/>
      <c r="DN797" s="4"/>
      <c r="DO797" s="4"/>
      <c r="DP797" s="4"/>
      <c r="DQ797" s="4"/>
      <c r="DR797" s="4"/>
      <c r="DS797" s="4"/>
      <c r="DT797" s="4"/>
      <c r="DU797" s="4"/>
      <c r="DV797" s="4"/>
      <c r="DW797" s="4"/>
      <c r="DX797" s="4"/>
      <c r="DY797" s="4"/>
      <c r="DZ797" s="4"/>
      <c r="EA797" s="4"/>
      <c r="EB797" s="4"/>
      <c r="EC797" s="4"/>
      <c r="ED797" s="4"/>
      <c r="EE797" s="4"/>
      <c r="EF797" s="4"/>
      <c r="EG797" s="4"/>
      <c r="EH797" s="4"/>
      <c r="EI797" s="4"/>
      <c r="EJ797" s="4"/>
      <c r="EK797" s="4"/>
      <c r="EL797" s="4"/>
      <c r="EM797" s="4"/>
      <c r="EN797" s="4"/>
      <c r="EO797" s="4"/>
      <c r="EP797" s="4"/>
      <c r="EQ797" s="4"/>
      <c r="ER797" s="4"/>
      <c r="ES797" s="4"/>
      <c r="ET797" s="4"/>
      <c r="EU797" s="4"/>
      <c r="EV797" s="4"/>
      <c r="EW797" s="4"/>
      <c r="EX797" s="4"/>
      <c r="EY797" s="4"/>
      <c r="EZ797" s="4"/>
      <c r="FA797" s="4"/>
      <c r="FB797" s="4"/>
      <c r="FC797" s="4"/>
      <c r="FD797" s="4"/>
      <c r="FE797" s="4"/>
      <c r="FF797" s="4"/>
      <c r="FG797" s="4"/>
      <c r="FH797" s="4"/>
      <c r="FI797" s="4"/>
      <c r="FJ797" s="4"/>
      <c r="FK797" s="4"/>
      <c r="FL797" s="4"/>
      <c r="FM797" s="4"/>
      <c r="FN797" s="4"/>
      <c r="FO797" s="4"/>
      <c r="FP797" s="4"/>
      <c r="FQ797" s="4"/>
      <c r="FR797" s="4"/>
      <c r="FS797" s="4"/>
      <c r="FT797" s="4"/>
      <c r="FU797" s="4"/>
      <c r="FV797" s="4"/>
      <c r="FW797" s="4"/>
      <c r="FX797" s="4"/>
      <c r="FY797" s="4"/>
      <c r="FZ797" s="4"/>
      <c r="GA797" s="4"/>
      <c r="GB797" s="4"/>
      <c r="GC797" s="4"/>
      <c r="GD797" s="4"/>
      <c r="GE797" s="4"/>
      <c r="GF797" s="4"/>
      <c r="GG797" s="4"/>
      <c r="GH797" s="4"/>
      <c r="GI797" s="4"/>
      <c r="GJ797" s="4"/>
      <c r="GK797" s="4"/>
      <c r="GL797" s="4"/>
      <c r="GM797" s="4"/>
      <c r="GN797" s="4"/>
      <c r="GO797" s="4"/>
      <c r="GP797" s="4"/>
      <c r="GQ797" s="4"/>
      <c r="GR797" s="4"/>
      <c r="GS797" s="4"/>
      <c r="GT797" s="4"/>
      <c r="GU797" s="4"/>
      <c r="GV797" s="4"/>
      <c r="GW797" s="4"/>
      <c r="GX797" s="4"/>
      <c r="GY797" s="4"/>
      <c r="GZ797" s="4"/>
      <c r="HA797" s="4"/>
      <c r="HB797" s="4"/>
      <c r="HC797" s="4"/>
      <c r="HD797" s="4"/>
      <c r="HE797" s="4"/>
      <c r="HF797" s="4"/>
      <c r="HG797" s="4"/>
      <c r="HH797" s="4"/>
      <c r="HI797" s="4"/>
      <c r="HJ797" s="4"/>
      <c r="HK797" s="4"/>
      <c r="HL797" s="4"/>
      <c r="HM797" s="4"/>
      <c r="HN797" s="4"/>
      <c r="HO797" s="4"/>
      <c r="HP797" s="4"/>
      <c r="HQ797" s="4"/>
      <c r="HR797" s="4"/>
      <c r="HS797" s="4"/>
      <c r="HT797" s="4"/>
      <c r="HU797" s="4"/>
      <c r="HV797" s="4"/>
      <c r="HW797" s="4"/>
      <c r="HX797" s="4"/>
      <c r="HY797" s="4"/>
      <c r="HZ797" s="4"/>
      <c r="IA797" s="4"/>
      <c r="IB797" s="4"/>
      <c r="IC797" s="4"/>
      <c r="ID797" s="4"/>
      <c r="IE797" s="4"/>
      <c r="IF797" s="4"/>
      <c r="IG797" s="4"/>
      <c r="IH797" s="4"/>
      <c r="II797" s="4"/>
    </row>
    <row r="798" spans="1:243" s="38" customFormat="1" ht="12.75" x14ac:dyDescent="0.2">
      <c r="A798" s="34"/>
      <c r="B798" s="26"/>
      <c r="C798" s="26"/>
      <c r="D798" s="26"/>
      <c r="E798" s="35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  <c r="BB798" s="4"/>
      <c r="BC798" s="4"/>
      <c r="BD798" s="4"/>
      <c r="BE798" s="4"/>
      <c r="BF798" s="4"/>
      <c r="BG798" s="4"/>
      <c r="BH798" s="4"/>
      <c r="BI798" s="4"/>
      <c r="BJ798" s="4"/>
      <c r="BK798" s="4"/>
      <c r="BL798" s="4"/>
      <c r="BM798" s="4"/>
      <c r="BN798" s="4"/>
      <c r="BO798" s="4"/>
      <c r="BP798" s="4"/>
      <c r="BQ798" s="4"/>
      <c r="BR798" s="4"/>
      <c r="BS798" s="4"/>
      <c r="BT798" s="4"/>
      <c r="BU798" s="4"/>
      <c r="BV798" s="4"/>
      <c r="BW798" s="4"/>
      <c r="BX798" s="4"/>
      <c r="BY798" s="4"/>
      <c r="BZ798" s="4"/>
      <c r="CA798" s="4"/>
      <c r="CB798" s="4"/>
      <c r="CC798" s="4"/>
      <c r="CD798" s="4"/>
      <c r="CE798" s="4"/>
      <c r="CF798" s="4"/>
      <c r="CG798" s="4"/>
      <c r="CH798" s="4"/>
      <c r="CI798" s="4"/>
      <c r="CJ798" s="4"/>
      <c r="CK798" s="4"/>
      <c r="CL798" s="4"/>
      <c r="CM798" s="4"/>
      <c r="CN798" s="4"/>
      <c r="CO798" s="4"/>
      <c r="CP798" s="4"/>
      <c r="CQ798" s="4"/>
      <c r="CR798" s="4"/>
      <c r="CS798" s="4"/>
      <c r="CT798" s="4"/>
      <c r="CU798" s="4"/>
      <c r="CV798" s="4"/>
      <c r="CW798" s="4"/>
      <c r="CX798" s="4"/>
      <c r="CY798" s="4"/>
      <c r="CZ798" s="4"/>
      <c r="DA798" s="4"/>
      <c r="DB798" s="4"/>
      <c r="DC798" s="4"/>
      <c r="DD798" s="4"/>
      <c r="DE798" s="4"/>
      <c r="DF798" s="4"/>
      <c r="DG798" s="4"/>
      <c r="DH798" s="4"/>
      <c r="DI798" s="4"/>
      <c r="DJ798" s="4"/>
      <c r="DK798" s="4"/>
      <c r="DL798" s="4"/>
      <c r="DM798" s="4"/>
      <c r="DN798" s="4"/>
      <c r="DO798" s="4"/>
      <c r="DP798" s="4"/>
      <c r="DQ798" s="4"/>
      <c r="DR798" s="4"/>
      <c r="DS798" s="4"/>
      <c r="DT798" s="4"/>
      <c r="DU798" s="4"/>
      <c r="DV798" s="4"/>
      <c r="DW798" s="4"/>
      <c r="DX798" s="4"/>
      <c r="DY798" s="4"/>
      <c r="DZ798" s="4"/>
      <c r="EA798" s="4"/>
      <c r="EB798" s="4"/>
      <c r="EC798" s="4"/>
      <c r="ED798" s="4"/>
      <c r="EE798" s="4"/>
      <c r="EF798" s="4"/>
      <c r="EG798" s="4"/>
      <c r="EH798" s="4"/>
      <c r="EI798" s="4"/>
      <c r="EJ798" s="4"/>
      <c r="EK798" s="4"/>
      <c r="EL798" s="4"/>
      <c r="EM798" s="4"/>
      <c r="EN798" s="4"/>
      <c r="EO798" s="4"/>
      <c r="EP798" s="4"/>
      <c r="EQ798" s="4"/>
      <c r="ER798" s="4"/>
      <c r="ES798" s="4"/>
      <c r="ET798" s="4"/>
      <c r="EU798" s="4"/>
      <c r="EV798" s="4"/>
      <c r="EW798" s="4"/>
      <c r="EX798" s="4"/>
      <c r="EY798" s="4"/>
      <c r="EZ798" s="4"/>
      <c r="FA798" s="4"/>
      <c r="FB798" s="4"/>
      <c r="FC798" s="4"/>
      <c r="FD798" s="4"/>
      <c r="FE798" s="4"/>
      <c r="FF798" s="4"/>
      <c r="FG798" s="4"/>
      <c r="FH798" s="4"/>
      <c r="FI798" s="4"/>
      <c r="FJ798" s="4"/>
      <c r="FK798" s="4"/>
      <c r="FL798" s="4"/>
      <c r="FM798" s="4"/>
      <c r="FN798" s="4"/>
      <c r="FO798" s="4"/>
      <c r="FP798" s="4"/>
      <c r="FQ798" s="4"/>
      <c r="FR798" s="4"/>
      <c r="FS798" s="4"/>
      <c r="FT798" s="4"/>
      <c r="FU798" s="4"/>
      <c r="FV798" s="4"/>
      <c r="FW798" s="4"/>
      <c r="FX798" s="4"/>
      <c r="FY798" s="4"/>
      <c r="FZ798" s="4"/>
      <c r="GA798" s="4"/>
      <c r="GB798" s="4"/>
      <c r="GC798" s="4"/>
      <c r="GD798" s="4"/>
      <c r="GE798" s="4"/>
      <c r="GF798" s="4"/>
      <c r="GG798" s="4"/>
      <c r="GH798" s="4"/>
      <c r="GI798" s="4"/>
      <c r="GJ798" s="4"/>
      <c r="GK798" s="4"/>
      <c r="GL798" s="4"/>
      <c r="GM798" s="4"/>
      <c r="GN798" s="4"/>
      <c r="GO798" s="4"/>
      <c r="GP798" s="4"/>
      <c r="GQ798" s="4"/>
      <c r="GR798" s="4"/>
      <c r="GS798" s="4"/>
      <c r="GT798" s="4"/>
      <c r="GU798" s="4"/>
      <c r="GV798" s="4"/>
      <c r="GW798" s="4"/>
      <c r="GX798" s="4"/>
      <c r="GY798" s="4"/>
      <c r="GZ798" s="4"/>
      <c r="HA798" s="4"/>
      <c r="HB798" s="4"/>
      <c r="HC798" s="4"/>
      <c r="HD798" s="4"/>
      <c r="HE798" s="4"/>
      <c r="HF798" s="4"/>
      <c r="HG798" s="4"/>
      <c r="HH798" s="4"/>
      <c r="HI798" s="4"/>
      <c r="HJ798" s="4"/>
      <c r="HK798" s="4"/>
      <c r="HL798" s="4"/>
      <c r="HM798" s="4"/>
      <c r="HN798" s="4"/>
      <c r="HO798" s="4"/>
      <c r="HP798" s="4"/>
      <c r="HQ798" s="4"/>
      <c r="HR798" s="4"/>
      <c r="HS798" s="4"/>
      <c r="HT798" s="4"/>
      <c r="HU798" s="4"/>
      <c r="HV798" s="4"/>
      <c r="HW798" s="4"/>
      <c r="HX798" s="4"/>
      <c r="HY798" s="4"/>
      <c r="HZ798" s="4"/>
      <c r="IA798" s="4"/>
      <c r="IB798" s="4"/>
      <c r="IC798" s="4"/>
      <c r="ID798" s="4"/>
      <c r="IE798" s="4"/>
      <c r="IF798" s="4"/>
      <c r="IG798" s="4"/>
      <c r="IH798" s="4"/>
      <c r="II798" s="4"/>
    </row>
    <row r="799" spans="1:243" s="38" customFormat="1" ht="12.75" x14ac:dyDescent="0.2">
      <c r="A799" s="34"/>
      <c r="B799" s="26"/>
      <c r="C799" s="26"/>
      <c r="D799" s="26"/>
      <c r="E799" s="35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  <c r="BB799" s="4"/>
      <c r="BC799" s="4"/>
      <c r="BD799" s="4"/>
      <c r="BE799" s="4"/>
      <c r="BF799" s="4"/>
      <c r="BG799" s="4"/>
      <c r="BH799" s="4"/>
      <c r="BI799" s="4"/>
      <c r="BJ799" s="4"/>
      <c r="BK799" s="4"/>
      <c r="BL799" s="4"/>
      <c r="BM799" s="4"/>
      <c r="BN799" s="4"/>
      <c r="BO799" s="4"/>
      <c r="BP799" s="4"/>
      <c r="BQ799" s="4"/>
      <c r="BR799" s="4"/>
      <c r="BS799" s="4"/>
      <c r="BT799" s="4"/>
      <c r="BU799" s="4"/>
      <c r="BV799" s="4"/>
      <c r="BW799" s="4"/>
      <c r="BX799" s="4"/>
      <c r="BY799" s="4"/>
      <c r="BZ799" s="4"/>
      <c r="CA799" s="4"/>
      <c r="CB799" s="4"/>
      <c r="CC799" s="4"/>
      <c r="CD799" s="4"/>
      <c r="CE799" s="4"/>
      <c r="CF799" s="4"/>
      <c r="CG799" s="4"/>
      <c r="CH799" s="4"/>
      <c r="CI799" s="4"/>
      <c r="CJ799" s="4"/>
      <c r="CK799" s="4"/>
      <c r="CL799" s="4"/>
      <c r="CM799" s="4"/>
      <c r="CN799" s="4"/>
      <c r="CO799" s="4"/>
      <c r="CP799" s="4"/>
      <c r="CQ799" s="4"/>
      <c r="CR799" s="4"/>
      <c r="CS799" s="4"/>
      <c r="CT799" s="4"/>
      <c r="CU799" s="4"/>
      <c r="CV799" s="4"/>
      <c r="CW799" s="4"/>
      <c r="CX799" s="4"/>
      <c r="CY799" s="4"/>
      <c r="CZ799" s="4"/>
      <c r="DA799" s="4"/>
      <c r="DB799" s="4"/>
      <c r="DC799" s="4"/>
      <c r="DD799" s="4"/>
      <c r="DE799" s="4"/>
      <c r="DF799" s="4"/>
      <c r="DG799" s="4"/>
      <c r="DH799" s="4"/>
      <c r="DI799" s="4"/>
      <c r="DJ799" s="4"/>
      <c r="DK799" s="4"/>
      <c r="DL799" s="4"/>
      <c r="DM799" s="4"/>
      <c r="DN799" s="4"/>
      <c r="DO799" s="4"/>
      <c r="DP799" s="4"/>
      <c r="DQ799" s="4"/>
      <c r="DR799" s="4"/>
      <c r="DS799" s="4"/>
      <c r="DT799" s="4"/>
      <c r="DU799" s="4"/>
      <c r="DV799" s="4"/>
      <c r="DW799" s="4"/>
      <c r="DX799" s="4"/>
      <c r="DY799" s="4"/>
      <c r="DZ799" s="4"/>
      <c r="EA799" s="4"/>
      <c r="EB799" s="4"/>
      <c r="EC799" s="4"/>
      <c r="ED799" s="4"/>
      <c r="EE799" s="4"/>
      <c r="EF799" s="4"/>
      <c r="EG799" s="4"/>
      <c r="EH799" s="4"/>
      <c r="EI799" s="4"/>
      <c r="EJ799" s="4"/>
      <c r="EK799" s="4"/>
      <c r="EL799" s="4"/>
      <c r="EM799" s="4"/>
      <c r="EN799" s="4"/>
      <c r="EO799" s="4"/>
      <c r="EP799" s="4"/>
      <c r="EQ799" s="4"/>
      <c r="ER799" s="4"/>
      <c r="ES799" s="4"/>
      <c r="ET799" s="4"/>
      <c r="EU799" s="4"/>
      <c r="EV799" s="4"/>
      <c r="EW799" s="4"/>
      <c r="EX799" s="4"/>
      <c r="EY799" s="4"/>
      <c r="EZ799" s="4"/>
      <c r="FA799" s="4"/>
      <c r="FB799" s="4"/>
      <c r="FC799" s="4"/>
      <c r="FD799" s="4"/>
      <c r="FE799" s="4"/>
      <c r="FF799" s="4"/>
      <c r="FG799" s="4"/>
      <c r="FH799" s="4"/>
      <c r="FI799" s="4"/>
      <c r="FJ799" s="4"/>
      <c r="FK799" s="4"/>
      <c r="FL799" s="4"/>
      <c r="FM799" s="4"/>
      <c r="FN799" s="4"/>
      <c r="FO799" s="4"/>
      <c r="FP799" s="4"/>
      <c r="FQ799" s="4"/>
      <c r="FR799" s="4"/>
      <c r="FS799" s="4"/>
      <c r="FT799" s="4"/>
      <c r="FU799" s="4"/>
      <c r="FV799" s="4"/>
      <c r="FW799" s="4"/>
      <c r="FX799" s="4"/>
      <c r="FY799" s="4"/>
      <c r="FZ799" s="4"/>
      <c r="GA799" s="4"/>
      <c r="GB799" s="4"/>
      <c r="GC799" s="4"/>
      <c r="GD799" s="4"/>
      <c r="GE799" s="4"/>
      <c r="GF799" s="4"/>
      <c r="GG799" s="4"/>
      <c r="GH799" s="4"/>
      <c r="GI799" s="4"/>
      <c r="GJ799" s="4"/>
      <c r="GK799" s="4"/>
      <c r="GL799" s="4"/>
      <c r="GM799" s="4"/>
      <c r="GN799" s="4"/>
      <c r="GO799" s="4"/>
      <c r="GP799" s="4"/>
      <c r="GQ799" s="4"/>
      <c r="GR799" s="4"/>
      <c r="GS799" s="4"/>
      <c r="GT799" s="4"/>
      <c r="GU799" s="4"/>
      <c r="GV799" s="4"/>
      <c r="GW799" s="4"/>
      <c r="GX799" s="4"/>
      <c r="GY799" s="4"/>
      <c r="GZ799" s="4"/>
      <c r="HA799" s="4"/>
      <c r="HB799" s="4"/>
      <c r="HC799" s="4"/>
      <c r="HD799" s="4"/>
      <c r="HE799" s="4"/>
      <c r="HF799" s="4"/>
      <c r="HG799" s="4"/>
      <c r="HH799" s="4"/>
      <c r="HI799" s="4"/>
      <c r="HJ799" s="4"/>
      <c r="HK799" s="4"/>
      <c r="HL799" s="4"/>
      <c r="HM799" s="4"/>
      <c r="HN799" s="4"/>
      <c r="HO799" s="4"/>
      <c r="HP799" s="4"/>
      <c r="HQ799" s="4"/>
      <c r="HR799" s="4"/>
      <c r="HS799" s="4"/>
      <c r="HT799" s="4"/>
      <c r="HU799" s="4"/>
      <c r="HV799" s="4"/>
      <c r="HW799" s="4"/>
      <c r="HX799" s="4"/>
      <c r="HY799" s="4"/>
      <c r="HZ799" s="4"/>
      <c r="IA799" s="4"/>
      <c r="IB799" s="4"/>
      <c r="IC799" s="4"/>
      <c r="ID799" s="4"/>
      <c r="IE799" s="4"/>
      <c r="IF799" s="4"/>
      <c r="IG799" s="4"/>
      <c r="IH799" s="4"/>
      <c r="II799" s="4"/>
    </row>
    <row r="800" spans="1:243" s="38" customFormat="1" ht="12.75" x14ac:dyDescent="0.2">
      <c r="A800" s="34"/>
      <c r="B800" s="26"/>
      <c r="C800" s="26"/>
      <c r="D800" s="26"/>
      <c r="E800" s="35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  <c r="BB800" s="4"/>
      <c r="BC800" s="4"/>
      <c r="BD800" s="4"/>
      <c r="BE800" s="4"/>
      <c r="BF800" s="4"/>
      <c r="BG800" s="4"/>
      <c r="BH800" s="4"/>
      <c r="BI800" s="4"/>
      <c r="BJ800" s="4"/>
      <c r="BK800" s="4"/>
      <c r="BL800" s="4"/>
      <c r="BM800" s="4"/>
      <c r="BN800" s="4"/>
      <c r="BO800" s="4"/>
      <c r="BP800" s="4"/>
      <c r="BQ800" s="4"/>
      <c r="BR800" s="4"/>
      <c r="BS800" s="4"/>
      <c r="BT800" s="4"/>
      <c r="BU800" s="4"/>
      <c r="BV800" s="4"/>
      <c r="BW800" s="4"/>
      <c r="BX800" s="4"/>
      <c r="BY800" s="4"/>
      <c r="BZ800" s="4"/>
      <c r="CA800" s="4"/>
      <c r="CB800" s="4"/>
      <c r="CC800" s="4"/>
      <c r="CD800" s="4"/>
      <c r="CE800" s="4"/>
      <c r="CF800" s="4"/>
      <c r="CG800" s="4"/>
      <c r="CH800" s="4"/>
      <c r="CI800" s="4"/>
      <c r="CJ800" s="4"/>
      <c r="CK800" s="4"/>
      <c r="CL800" s="4"/>
      <c r="CM800" s="4"/>
      <c r="CN800" s="4"/>
      <c r="CO800" s="4"/>
      <c r="CP800" s="4"/>
      <c r="CQ800" s="4"/>
      <c r="CR800" s="4"/>
      <c r="CS800" s="4"/>
      <c r="CT800" s="4"/>
      <c r="CU800" s="4"/>
      <c r="CV800" s="4"/>
      <c r="CW800" s="4"/>
      <c r="CX800" s="4"/>
      <c r="CY800" s="4"/>
      <c r="CZ800" s="4"/>
      <c r="DA800" s="4"/>
      <c r="DB800" s="4"/>
      <c r="DC800" s="4"/>
      <c r="DD800" s="4"/>
      <c r="DE800" s="4"/>
      <c r="DF800" s="4"/>
      <c r="DG800" s="4"/>
      <c r="DH800" s="4"/>
      <c r="DI800" s="4"/>
      <c r="DJ800" s="4"/>
      <c r="DK800" s="4"/>
      <c r="DL800" s="4"/>
      <c r="DM800" s="4"/>
      <c r="DN800" s="4"/>
      <c r="DO800" s="4"/>
      <c r="DP800" s="4"/>
      <c r="DQ800" s="4"/>
      <c r="DR800" s="4"/>
      <c r="DS800" s="4"/>
      <c r="DT800" s="4"/>
      <c r="DU800" s="4"/>
      <c r="DV800" s="4"/>
      <c r="DW800" s="4"/>
      <c r="DX800" s="4"/>
      <c r="DY800" s="4"/>
      <c r="DZ800" s="4"/>
      <c r="EA800" s="4"/>
      <c r="EB800" s="4"/>
      <c r="EC800" s="4"/>
      <c r="ED800" s="4"/>
      <c r="EE800" s="4"/>
      <c r="EF800" s="4"/>
      <c r="EG800" s="4"/>
      <c r="EH800" s="4"/>
      <c r="EI800" s="4"/>
      <c r="EJ800" s="4"/>
      <c r="EK800" s="4"/>
      <c r="EL800" s="4"/>
      <c r="EM800" s="4"/>
      <c r="EN800" s="4"/>
      <c r="EO800" s="4"/>
      <c r="EP800" s="4"/>
      <c r="EQ800" s="4"/>
      <c r="ER800" s="4"/>
      <c r="ES800" s="4"/>
      <c r="ET800" s="4"/>
      <c r="EU800" s="4"/>
      <c r="EV800" s="4"/>
      <c r="EW800" s="4"/>
      <c r="EX800" s="4"/>
      <c r="EY800" s="4"/>
      <c r="EZ800" s="4"/>
      <c r="FA800" s="4"/>
      <c r="FB800" s="4"/>
      <c r="FC800" s="4"/>
      <c r="FD800" s="4"/>
      <c r="FE800" s="4"/>
      <c r="FF800" s="4"/>
      <c r="FG800" s="4"/>
      <c r="FH800" s="4"/>
      <c r="FI800" s="4"/>
      <c r="FJ800" s="4"/>
      <c r="FK800" s="4"/>
      <c r="FL800" s="4"/>
      <c r="FM800" s="4"/>
      <c r="FN800" s="4"/>
      <c r="FO800" s="4"/>
      <c r="FP800" s="4"/>
      <c r="FQ800" s="4"/>
      <c r="FR800" s="4"/>
      <c r="FS800" s="4"/>
      <c r="FT800" s="4"/>
      <c r="FU800" s="4"/>
      <c r="FV800" s="4"/>
      <c r="FW800" s="4"/>
      <c r="FX800" s="4"/>
      <c r="FY800" s="4"/>
      <c r="FZ800" s="4"/>
      <c r="GA800" s="4"/>
      <c r="GB800" s="4"/>
      <c r="GC800" s="4"/>
      <c r="GD800" s="4"/>
      <c r="GE800" s="4"/>
      <c r="GF800" s="4"/>
      <c r="GG800" s="4"/>
      <c r="GH800" s="4"/>
      <c r="GI800" s="4"/>
      <c r="GJ800" s="4"/>
      <c r="GK800" s="4"/>
      <c r="GL800" s="4"/>
      <c r="GM800" s="4"/>
      <c r="GN800" s="4"/>
      <c r="GO800" s="4"/>
      <c r="GP800" s="4"/>
      <c r="GQ800" s="4"/>
      <c r="GR800" s="4"/>
      <c r="GS800" s="4"/>
      <c r="GT800" s="4"/>
      <c r="GU800" s="4"/>
      <c r="GV800" s="4"/>
      <c r="GW800" s="4"/>
      <c r="GX800" s="4"/>
      <c r="GY800" s="4"/>
      <c r="GZ800" s="4"/>
      <c r="HA800" s="4"/>
      <c r="HB800" s="4"/>
      <c r="HC800" s="4"/>
      <c r="HD800" s="4"/>
      <c r="HE800" s="4"/>
      <c r="HF800" s="4"/>
      <c r="HG800" s="4"/>
      <c r="HH800" s="4"/>
      <c r="HI800" s="4"/>
      <c r="HJ800" s="4"/>
      <c r="HK800" s="4"/>
      <c r="HL800" s="4"/>
      <c r="HM800" s="4"/>
      <c r="HN800" s="4"/>
      <c r="HO800" s="4"/>
      <c r="HP800" s="4"/>
      <c r="HQ800" s="4"/>
      <c r="HR800" s="4"/>
      <c r="HS800" s="4"/>
      <c r="HT800" s="4"/>
      <c r="HU800" s="4"/>
      <c r="HV800" s="4"/>
      <c r="HW800" s="4"/>
      <c r="HX800" s="4"/>
      <c r="HY800" s="4"/>
      <c r="HZ800" s="4"/>
      <c r="IA800" s="4"/>
      <c r="IB800" s="4"/>
      <c r="IC800" s="4"/>
      <c r="ID800" s="4"/>
      <c r="IE800" s="4"/>
      <c r="IF800" s="4"/>
      <c r="IG800" s="4"/>
      <c r="IH800" s="4"/>
      <c r="II800" s="4"/>
    </row>
    <row r="801" spans="1:243" s="38" customFormat="1" ht="12.75" x14ac:dyDescent="0.2">
      <c r="A801" s="34"/>
      <c r="B801" s="26"/>
      <c r="C801" s="26"/>
      <c r="D801" s="26"/>
      <c r="E801" s="35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  <c r="BB801" s="4"/>
      <c r="BC801" s="4"/>
      <c r="BD801" s="4"/>
      <c r="BE801" s="4"/>
      <c r="BF801" s="4"/>
      <c r="BG801" s="4"/>
      <c r="BH801" s="4"/>
      <c r="BI801" s="4"/>
      <c r="BJ801" s="4"/>
      <c r="BK801" s="4"/>
      <c r="BL801" s="4"/>
      <c r="BM801" s="4"/>
      <c r="BN801" s="4"/>
      <c r="BO801" s="4"/>
      <c r="BP801" s="4"/>
      <c r="BQ801" s="4"/>
      <c r="BR801" s="4"/>
      <c r="BS801" s="4"/>
      <c r="BT801" s="4"/>
      <c r="BU801" s="4"/>
      <c r="BV801" s="4"/>
      <c r="BW801" s="4"/>
      <c r="BX801" s="4"/>
      <c r="BY801" s="4"/>
      <c r="BZ801" s="4"/>
      <c r="CA801" s="4"/>
      <c r="CB801" s="4"/>
      <c r="CC801" s="4"/>
      <c r="CD801" s="4"/>
      <c r="CE801" s="4"/>
      <c r="CF801" s="4"/>
      <c r="CG801" s="4"/>
      <c r="CH801" s="4"/>
      <c r="CI801" s="4"/>
      <c r="CJ801" s="4"/>
      <c r="CK801" s="4"/>
      <c r="CL801" s="4"/>
      <c r="CM801" s="4"/>
      <c r="CN801" s="4"/>
      <c r="CO801" s="4"/>
      <c r="CP801" s="4"/>
      <c r="CQ801" s="4"/>
      <c r="CR801" s="4"/>
      <c r="CS801" s="4"/>
      <c r="CT801" s="4"/>
      <c r="CU801" s="4"/>
      <c r="CV801" s="4"/>
      <c r="CW801" s="4"/>
      <c r="CX801" s="4"/>
      <c r="CY801" s="4"/>
      <c r="CZ801" s="4"/>
      <c r="DA801" s="4"/>
      <c r="DB801" s="4"/>
      <c r="DC801" s="4"/>
      <c r="DD801" s="4"/>
      <c r="DE801" s="4"/>
      <c r="DF801" s="4"/>
      <c r="DG801" s="4"/>
      <c r="DH801" s="4"/>
      <c r="DI801" s="4"/>
      <c r="DJ801" s="4"/>
      <c r="DK801" s="4"/>
      <c r="DL801" s="4"/>
      <c r="DM801" s="4"/>
      <c r="DN801" s="4"/>
      <c r="DO801" s="4"/>
      <c r="DP801" s="4"/>
      <c r="DQ801" s="4"/>
      <c r="DR801" s="4"/>
      <c r="DS801" s="4"/>
      <c r="DT801" s="4"/>
      <c r="DU801" s="4"/>
      <c r="DV801" s="4"/>
      <c r="DW801" s="4"/>
      <c r="DX801" s="4"/>
      <c r="DY801" s="4"/>
      <c r="DZ801" s="4"/>
      <c r="EA801" s="4"/>
      <c r="EB801" s="4"/>
      <c r="EC801" s="4"/>
      <c r="ED801" s="4"/>
      <c r="EE801" s="4"/>
      <c r="EF801" s="4"/>
      <c r="EG801" s="4"/>
      <c r="EH801" s="4"/>
      <c r="EI801" s="4"/>
      <c r="EJ801" s="4"/>
      <c r="EK801" s="4"/>
      <c r="EL801" s="4"/>
      <c r="EM801" s="4"/>
      <c r="EN801" s="4"/>
      <c r="EO801" s="4"/>
      <c r="EP801" s="4"/>
      <c r="EQ801" s="4"/>
      <c r="ER801" s="4"/>
      <c r="ES801" s="4"/>
      <c r="ET801" s="4"/>
      <c r="EU801" s="4"/>
      <c r="EV801" s="4"/>
      <c r="EW801" s="4"/>
      <c r="EX801" s="4"/>
      <c r="EY801" s="4"/>
      <c r="EZ801" s="4"/>
      <c r="FA801" s="4"/>
      <c r="FB801" s="4"/>
      <c r="FC801" s="4"/>
      <c r="FD801" s="4"/>
      <c r="FE801" s="4"/>
      <c r="FF801" s="4"/>
      <c r="FG801" s="4"/>
      <c r="FH801" s="4"/>
      <c r="FI801" s="4"/>
      <c r="FJ801" s="4"/>
      <c r="FK801" s="4"/>
      <c r="FL801" s="4"/>
      <c r="FM801" s="4"/>
      <c r="FN801" s="4"/>
      <c r="FO801" s="4"/>
      <c r="FP801" s="4"/>
      <c r="FQ801" s="4"/>
      <c r="FR801" s="4"/>
      <c r="FS801" s="4"/>
      <c r="FT801" s="4"/>
      <c r="FU801" s="4"/>
      <c r="FV801" s="4"/>
      <c r="FW801" s="4"/>
      <c r="FX801" s="4"/>
      <c r="FY801" s="4"/>
      <c r="FZ801" s="4"/>
      <c r="GA801" s="4"/>
      <c r="GB801" s="4"/>
      <c r="GC801" s="4"/>
      <c r="GD801" s="4"/>
      <c r="GE801" s="4"/>
      <c r="GF801" s="4"/>
      <c r="GG801" s="4"/>
      <c r="GH801" s="4"/>
      <c r="GI801" s="4"/>
      <c r="GJ801" s="4"/>
      <c r="GK801" s="4"/>
      <c r="GL801" s="4"/>
      <c r="GM801" s="4"/>
      <c r="GN801" s="4"/>
      <c r="GO801" s="4"/>
      <c r="GP801" s="4"/>
      <c r="GQ801" s="4"/>
      <c r="GR801" s="4"/>
      <c r="GS801" s="4"/>
      <c r="GT801" s="4"/>
      <c r="GU801" s="4"/>
      <c r="GV801" s="4"/>
      <c r="GW801" s="4"/>
      <c r="GX801" s="4"/>
      <c r="GY801" s="4"/>
      <c r="GZ801" s="4"/>
      <c r="HA801" s="4"/>
      <c r="HB801" s="4"/>
      <c r="HC801" s="4"/>
      <c r="HD801" s="4"/>
      <c r="HE801" s="4"/>
      <c r="HF801" s="4"/>
      <c r="HG801" s="4"/>
      <c r="HH801" s="4"/>
      <c r="HI801" s="4"/>
      <c r="HJ801" s="4"/>
      <c r="HK801" s="4"/>
      <c r="HL801" s="4"/>
      <c r="HM801" s="4"/>
      <c r="HN801" s="4"/>
      <c r="HO801" s="4"/>
      <c r="HP801" s="4"/>
      <c r="HQ801" s="4"/>
      <c r="HR801" s="4"/>
      <c r="HS801" s="4"/>
      <c r="HT801" s="4"/>
      <c r="HU801" s="4"/>
      <c r="HV801" s="4"/>
      <c r="HW801" s="4"/>
      <c r="HX801" s="4"/>
      <c r="HY801" s="4"/>
      <c r="HZ801" s="4"/>
      <c r="IA801" s="4"/>
      <c r="IB801" s="4"/>
      <c r="IC801" s="4"/>
      <c r="ID801" s="4"/>
      <c r="IE801" s="4"/>
      <c r="IF801" s="4"/>
      <c r="IG801" s="4"/>
      <c r="IH801" s="4"/>
      <c r="II801" s="4"/>
    </row>
    <row r="802" spans="1:243" s="38" customFormat="1" ht="12.75" x14ac:dyDescent="0.2">
      <c r="A802" s="34"/>
      <c r="B802" s="26"/>
      <c r="C802" s="26"/>
      <c r="D802" s="26"/>
      <c r="E802" s="35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  <c r="BB802" s="4"/>
      <c r="BC802" s="4"/>
      <c r="BD802" s="4"/>
      <c r="BE802" s="4"/>
      <c r="BF802" s="4"/>
      <c r="BG802" s="4"/>
      <c r="BH802" s="4"/>
      <c r="BI802" s="4"/>
      <c r="BJ802" s="4"/>
      <c r="BK802" s="4"/>
      <c r="BL802" s="4"/>
      <c r="BM802" s="4"/>
      <c r="BN802" s="4"/>
      <c r="BO802" s="4"/>
      <c r="BP802" s="4"/>
      <c r="BQ802" s="4"/>
      <c r="BR802" s="4"/>
      <c r="BS802" s="4"/>
      <c r="BT802" s="4"/>
      <c r="BU802" s="4"/>
      <c r="BV802" s="4"/>
      <c r="BW802" s="4"/>
      <c r="BX802" s="4"/>
      <c r="BY802" s="4"/>
      <c r="BZ802" s="4"/>
      <c r="CA802" s="4"/>
      <c r="CB802" s="4"/>
      <c r="CC802" s="4"/>
      <c r="CD802" s="4"/>
      <c r="CE802" s="4"/>
      <c r="CF802" s="4"/>
      <c r="CG802" s="4"/>
      <c r="CH802" s="4"/>
      <c r="CI802" s="4"/>
      <c r="CJ802" s="4"/>
      <c r="CK802" s="4"/>
      <c r="CL802" s="4"/>
      <c r="CM802" s="4"/>
      <c r="CN802" s="4"/>
      <c r="CO802" s="4"/>
      <c r="CP802" s="4"/>
      <c r="CQ802" s="4"/>
      <c r="CR802" s="4"/>
      <c r="CS802" s="4"/>
      <c r="CT802" s="4"/>
      <c r="CU802" s="4"/>
      <c r="CV802" s="4"/>
      <c r="CW802" s="4"/>
      <c r="CX802" s="4"/>
      <c r="CY802" s="4"/>
      <c r="CZ802" s="4"/>
      <c r="DA802" s="4"/>
      <c r="DB802" s="4"/>
      <c r="DC802" s="4"/>
      <c r="DD802" s="4"/>
      <c r="DE802" s="4"/>
      <c r="DF802" s="4"/>
      <c r="DG802" s="4"/>
      <c r="DH802" s="4"/>
      <c r="DI802" s="4"/>
      <c r="DJ802" s="4"/>
      <c r="DK802" s="4"/>
      <c r="DL802" s="4"/>
      <c r="DM802" s="4"/>
      <c r="DN802" s="4"/>
      <c r="DO802" s="4"/>
      <c r="DP802" s="4"/>
      <c r="DQ802" s="4"/>
      <c r="DR802" s="4"/>
      <c r="DS802" s="4"/>
      <c r="DT802" s="4"/>
      <c r="DU802" s="4"/>
      <c r="DV802" s="4"/>
      <c r="DW802" s="4"/>
      <c r="DX802" s="4"/>
      <c r="DY802" s="4"/>
      <c r="DZ802" s="4"/>
      <c r="EA802" s="4"/>
      <c r="EB802" s="4"/>
      <c r="EC802" s="4"/>
      <c r="ED802" s="4"/>
      <c r="EE802" s="4"/>
      <c r="EF802" s="4"/>
      <c r="EG802" s="4"/>
      <c r="EH802" s="4"/>
      <c r="EI802" s="4"/>
      <c r="EJ802" s="4"/>
      <c r="EK802" s="4"/>
      <c r="EL802" s="4"/>
      <c r="EM802" s="4"/>
      <c r="EN802" s="4"/>
      <c r="EO802" s="4"/>
      <c r="EP802" s="4"/>
      <c r="EQ802" s="4"/>
      <c r="ER802" s="4"/>
      <c r="ES802" s="4"/>
      <c r="ET802" s="4"/>
      <c r="EU802" s="4"/>
      <c r="EV802" s="4"/>
      <c r="EW802" s="4"/>
      <c r="EX802" s="4"/>
      <c r="EY802" s="4"/>
      <c r="EZ802" s="4"/>
      <c r="FA802" s="4"/>
      <c r="FB802" s="4"/>
      <c r="FC802" s="4"/>
      <c r="FD802" s="4"/>
      <c r="FE802" s="4"/>
      <c r="FF802" s="4"/>
      <c r="FG802" s="4"/>
      <c r="FH802" s="4"/>
      <c r="FI802" s="4"/>
      <c r="FJ802" s="4"/>
      <c r="FK802" s="4"/>
      <c r="FL802" s="4"/>
      <c r="FM802" s="4"/>
      <c r="FN802" s="4"/>
      <c r="FO802" s="4"/>
      <c r="FP802" s="4"/>
      <c r="FQ802" s="4"/>
      <c r="FR802" s="4"/>
      <c r="FS802" s="4"/>
      <c r="FT802" s="4"/>
      <c r="FU802" s="4"/>
      <c r="FV802" s="4"/>
      <c r="FW802" s="4"/>
      <c r="FX802" s="4"/>
      <c r="FY802" s="4"/>
      <c r="FZ802" s="4"/>
      <c r="GA802" s="4"/>
      <c r="GB802" s="4"/>
      <c r="GC802" s="4"/>
      <c r="GD802" s="4"/>
      <c r="GE802" s="4"/>
      <c r="GF802" s="4"/>
      <c r="GG802" s="4"/>
      <c r="GH802" s="4"/>
      <c r="GI802" s="4"/>
      <c r="GJ802" s="4"/>
      <c r="GK802" s="4"/>
      <c r="GL802" s="4"/>
      <c r="GM802" s="4"/>
      <c r="GN802" s="4"/>
      <c r="GO802" s="4"/>
      <c r="GP802" s="4"/>
      <c r="GQ802" s="4"/>
      <c r="GR802" s="4"/>
      <c r="GS802" s="4"/>
      <c r="GT802" s="4"/>
      <c r="GU802" s="4"/>
      <c r="GV802" s="4"/>
      <c r="GW802" s="4"/>
      <c r="GX802" s="4"/>
      <c r="GY802" s="4"/>
      <c r="GZ802" s="4"/>
      <c r="HA802" s="4"/>
      <c r="HB802" s="4"/>
      <c r="HC802" s="4"/>
      <c r="HD802" s="4"/>
      <c r="HE802" s="4"/>
      <c r="HF802" s="4"/>
      <c r="HG802" s="4"/>
      <c r="HH802" s="4"/>
      <c r="HI802" s="4"/>
      <c r="HJ802" s="4"/>
      <c r="HK802" s="4"/>
      <c r="HL802" s="4"/>
      <c r="HM802" s="4"/>
      <c r="HN802" s="4"/>
      <c r="HO802" s="4"/>
      <c r="HP802" s="4"/>
      <c r="HQ802" s="4"/>
      <c r="HR802" s="4"/>
      <c r="HS802" s="4"/>
      <c r="HT802" s="4"/>
      <c r="HU802" s="4"/>
      <c r="HV802" s="4"/>
      <c r="HW802" s="4"/>
      <c r="HX802" s="4"/>
      <c r="HY802" s="4"/>
      <c r="HZ802" s="4"/>
      <c r="IA802" s="4"/>
      <c r="IB802" s="4"/>
      <c r="IC802" s="4"/>
      <c r="ID802" s="4"/>
      <c r="IE802" s="4"/>
      <c r="IF802" s="4"/>
      <c r="IG802" s="4"/>
      <c r="IH802" s="4"/>
      <c r="II802" s="4"/>
    </row>
    <row r="803" spans="1:243" s="38" customFormat="1" ht="12.75" x14ac:dyDescent="0.2">
      <c r="A803" s="34"/>
      <c r="B803" s="26"/>
      <c r="C803" s="26"/>
      <c r="D803" s="26"/>
      <c r="E803" s="35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  <c r="BB803" s="4"/>
      <c r="BC803" s="4"/>
      <c r="BD803" s="4"/>
      <c r="BE803" s="4"/>
      <c r="BF803" s="4"/>
      <c r="BG803" s="4"/>
      <c r="BH803" s="4"/>
      <c r="BI803" s="4"/>
      <c r="BJ803" s="4"/>
      <c r="BK803" s="4"/>
      <c r="BL803" s="4"/>
      <c r="BM803" s="4"/>
      <c r="BN803" s="4"/>
      <c r="BO803" s="4"/>
      <c r="BP803" s="4"/>
      <c r="BQ803" s="4"/>
      <c r="BR803" s="4"/>
      <c r="BS803" s="4"/>
      <c r="BT803" s="4"/>
      <c r="BU803" s="4"/>
      <c r="BV803" s="4"/>
      <c r="BW803" s="4"/>
      <c r="BX803" s="4"/>
      <c r="BY803" s="4"/>
      <c r="BZ803" s="4"/>
      <c r="CA803" s="4"/>
      <c r="CB803" s="4"/>
      <c r="CC803" s="4"/>
      <c r="CD803" s="4"/>
      <c r="CE803" s="4"/>
      <c r="CF803" s="4"/>
      <c r="CG803" s="4"/>
      <c r="CH803" s="4"/>
      <c r="CI803" s="4"/>
      <c r="CJ803" s="4"/>
      <c r="CK803" s="4"/>
      <c r="CL803" s="4"/>
      <c r="CM803" s="4"/>
      <c r="CN803" s="4"/>
      <c r="CO803" s="4"/>
      <c r="CP803" s="4"/>
      <c r="CQ803" s="4"/>
      <c r="CR803" s="4"/>
      <c r="CS803" s="4"/>
      <c r="CT803" s="4"/>
      <c r="CU803" s="4"/>
      <c r="CV803" s="4"/>
      <c r="CW803" s="4"/>
      <c r="CX803" s="4"/>
      <c r="CY803" s="4"/>
      <c r="CZ803" s="4"/>
      <c r="DA803" s="4"/>
      <c r="DB803" s="4"/>
      <c r="DC803" s="4"/>
      <c r="DD803" s="4"/>
      <c r="DE803" s="4"/>
      <c r="DF803" s="4"/>
      <c r="DG803" s="4"/>
      <c r="DH803" s="4"/>
      <c r="DI803" s="4"/>
      <c r="DJ803" s="4"/>
      <c r="DK803" s="4"/>
      <c r="DL803" s="4"/>
      <c r="DM803" s="4"/>
      <c r="DN803" s="4"/>
      <c r="DO803" s="4"/>
      <c r="DP803" s="4"/>
      <c r="DQ803" s="4"/>
      <c r="DR803" s="4"/>
      <c r="DS803" s="4"/>
      <c r="DT803" s="4"/>
      <c r="DU803" s="4"/>
      <c r="DV803" s="4"/>
      <c r="DW803" s="4"/>
      <c r="DX803" s="4"/>
      <c r="DY803" s="4"/>
      <c r="DZ803" s="4"/>
      <c r="EA803" s="4"/>
      <c r="EB803" s="4"/>
      <c r="EC803" s="4"/>
      <c r="ED803" s="4"/>
      <c r="EE803" s="4"/>
      <c r="EF803" s="4"/>
      <c r="EG803" s="4"/>
      <c r="EH803" s="4"/>
      <c r="EI803" s="4"/>
      <c r="EJ803" s="4"/>
      <c r="EK803" s="4"/>
      <c r="EL803" s="4"/>
      <c r="EM803" s="4"/>
      <c r="EN803" s="4"/>
      <c r="EO803" s="4"/>
      <c r="EP803" s="4"/>
      <c r="EQ803" s="4"/>
      <c r="ER803" s="4"/>
      <c r="ES803" s="4"/>
      <c r="ET803" s="4"/>
      <c r="EU803" s="4"/>
      <c r="EV803" s="4"/>
      <c r="EW803" s="4"/>
      <c r="EX803" s="4"/>
      <c r="EY803" s="4"/>
      <c r="EZ803" s="4"/>
      <c r="FA803" s="4"/>
      <c r="FB803" s="4"/>
      <c r="FC803" s="4"/>
      <c r="FD803" s="4"/>
      <c r="FE803" s="4"/>
      <c r="FF803" s="4"/>
      <c r="FG803" s="4"/>
      <c r="FH803" s="4"/>
      <c r="FI803" s="4"/>
      <c r="FJ803" s="4"/>
      <c r="FK803" s="4"/>
      <c r="FL803" s="4"/>
      <c r="FM803" s="4"/>
      <c r="FN803" s="4"/>
      <c r="FO803" s="4"/>
      <c r="FP803" s="4"/>
      <c r="FQ803" s="4"/>
      <c r="FR803" s="4"/>
      <c r="FS803" s="4"/>
      <c r="FT803" s="4"/>
      <c r="FU803" s="4"/>
      <c r="FV803" s="4"/>
      <c r="FW803" s="4"/>
      <c r="FX803" s="4"/>
      <c r="FY803" s="4"/>
      <c r="FZ803" s="4"/>
      <c r="GA803" s="4"/>
      <c r="GB803" s="4"/>
      <c r="GC803" s="4"/>
      <c r="GD803" s="4"/>
      <c r="GE803" s="4"/>
      <c r="GF803" s="4"/>
      <c r="GG803" s="4"/>
      <c r="GH803" s="4"/>
      <c r="GI803" s="4"/>
      <c r="GJ803" s="4"/>
      <c r="GK803" s="4"/>
      <c r="GL803" s="4"/>
      <c r="GM803" s="4"/>
      <c r="GN803" s="4"/>
      <c r="GO803" s="4"/>
      <c r="GP803" s="4"/>
      <c r="GQ803" s="4"/>
      <c r="GR803" s="4"/>
      <c r="GS803" s="4"/>
      <c r="GT803" s="4"/>
      <c r="GU803" s="4"/>
      <c r="GV803" s="4"/>
      <c r="GW803" s="4"/>
      <c r="GX803" s="4"/>
      <c r="GY803" s="4"/>
      <c r="GZ803" s="4"/>
      <c r="HA803" s="4"/>
      <c r="HB803" s="4"/>
      <c r="HC803" s="4"/>
      <c r="HD803" s="4"/>
      <c r="HE803" s="4"/>
      <c r="HF803" s="4"/>
      <c r="HG803" s="4"/>
      <c r="HH803" s="4"/>
      <c r="HI803" s="4"/>
      <c r="HJ803" s="4"/>
      <c r="HK803" s="4"/>
      <c r="HL803" s="4"/>
      <c r="HM803" s="4"/>
      <c r="HN803" s="4"/>
      <c r="HO803" s="4"/>
      <c r="HP803" s="4"/>
      <c r="HQ803" s="4"/>
      <c r="HR803" s="4"/>
      <c r="HS803" s="4"/>
      <c r="HT803" s="4"/>
      <c r="HU803" s="4"/>
      <c r="HV803" s="4"/>
      <c r="HW803" s="4"/>
      <c r="HX803" s="4"/>
      <c r="HY803" s="4"/>
      <c r="HZ803" s="4"/>
      <c r="IA803" s="4"/>
      <c r="IB803" s="4"/>
      <c r="IC803" s="4"/>
      <c r="ID803" s="4"/>
      <c r="IE803" s="4"/>
      <c r="IF803" s="4"/>
      <c r="IG803" s="4"/>
      <c r="IH803" s="4"/>
      <c r="II803" s="4"/>
    </row>
    <row r="804" spans="1:243" s="38" customFormat="1" ht="12.75" x14ac:dyDescent="0.2">
      <c r="A804" s="8"/>
      <c r="B804" s="39"/>
      <c r="C804" s="39"/>
      <c r="D804" s="39"/>
      <c r="E804" s="40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  <c r="BB804" s="4"/>
      <c r="BC804" s="4"/>
      <c r="BD804" s="4"/>
      <c r="BE804" s="4"/>
      <c r="BF804" s="4"/>
      <c r="BG804" s="4"/>
      <c r="BH804" s="4"/>
      <c r="BI804" s="4"/>
      <c r="BJ804" s="4"/>
      <c r="BK804" s="4"/>
      <c r="BL804" s="4"/>
      <c r="BM804" s="4"/>
      <c r="BN804" s="4"/>
      <c r="BO804" s="4"/>
      <c r="BP804" s="4"/>
      <c r="BQ804" s="4"/>
      <c r="BR804" s="4"/>
      <c r="BS804" s="4"/>
      <c r="BT804" s="4"/>
      <c r="BU804" s="4"/>
      <c r="BV804" s="4"/>
      <c r="BW804" s="4"/>
      <c r="BX804" s="4"/>
      <c r="BY804" s="4"/>
      <c r="BZ804" s="4"/>
      <c r="CA804" s="4"/>
      <c r="CB804" s="4"/>
      <c r="CC804" s="4"/>
      <c r="CD804" s="4"/>
      <c r="CE804" s="4"/>
      <c r="CF804" s="4"/>
      <c r="CG804" s="4"/>
      <c r="CH804" s="4"/>
      <c r="CI804" s="4"/>
      <c r="CJ804" s="4"/>
      <c r="CK804" s="4"/>
      <c r="CL804" s="4"/>
      <c r="CM804" s="4"/>
      <c r="CN804" s="4"/>
      <c r="CO804" s="4"/>
      <c r="CP804" s="4"/>
      <c r="CQ804" s="4"/>
      <c r="CR804" s="4"/>
      <c r="CS804" s="4"/>
      <c r="CT804" s="4"/>
      <c r="CU804" s="4"/>
      <c r="CV804" s="4"/>
      <c r="CW804" s="4"/>
      <c r="CX804" s="4"/>
      <c r="CY804" s="4"/>
      <c r="CZ804" s="4"/>
      <c r="DA804" s="4"/>
      <c r="DB804" s="4"/>
      <c r="DC804" s="4"/>
      <c r="DD804" s="4"/>
      <c r="DE804" s="4"/>
      <c r="DF804" s="4"/>
      <c r="DG804" s="4"/>
      <c r="DH804" s="4"/>
      <c r="DI804" s="4"/>
      <c r="DJ804" s="4"/>
      <c r="DK804" s="4"/>
      <c r="DL804" s="4"/>
      <c r="DM804" s="4"/>
      <c r="DN804" s="4"/>
      <c r="DO804" s="4"/>
      <c r="DP804" s="4"/>
      <c r="DQ804" s="4"/>
      <c r="DR804" s="4"/>
      <c r="DS804" s="4"/>
      <c r="DT804" s="4"/>
      <c r="DU804" s="4"/>
      <c r="DV804" s="4"/>
      <c r="DW804" s="4"/>
      <c r="DX804" s="4"/>
      <c r="DY804" s="4"/>
      <c r="DZ804" s="4"/>
      <c r="EA804" s="4"/>
      <c r="EB804" s="4"/>
      <c r="EC804" s="4"/>
      <c r="ED804" s="4"/>
      <c r="EE804" s="4"/>
      <c r="EF804" s="4"/>
      <c r="EG804" s="4"/>
      <c r="EH804" s="4"/>
      <c r="EI804" s="4"/>
      <c r="EJ804" s="4"/>
      <c r="EK804" s="4"/>
      <c r="EL804" s="4"/>
      <c r="EM804" s="4"/>
      <c r="EN804" s="4"/>
      <c r="EO804" s="4"/>
      <c r="EP804" s="4"/>
      <c r="EQ804" s="4"/>
      <c r="ER804" s="4"/>
      <c r="ES804" s="4"/>
      <c r="ET804" s="4"/>
      <c r="EU804" s="4"/>
      <c r="EV804" s="4"/>
      <c r="EW804" s="4"/>
      <c r="EX804" s="4"/>
      <c r="EY804" s="4"/>
      <c r="EZ804" s="4"/>
      <c r="FA804" s="4"/>
      <c r="FB804" s="4"/>
      <c r="FC804" s="4"/>
      <c r="FD804" s="4"/>
      <c r="FE804" s="4"/>
      <c r="FF804" s="4"/>
      <c r="FG804" s="4"/>
      <c r="FH804" s="4"/>
      <c r="FI804" s="4"/>
      <c r="FJ804" s="4"/>
      <c r="FK804" s="4"/>
      <c r="FL804" s="4"/>
      <c r="FM804" s="4"/>
      <c r="FN804" s="4"/>
      <c r="FO804" s="4"/>
      <c r="FP804" s="4"/>
      <c r="FQ804" s="4"/>
      <c r="FR804" s="4"/>
      <c r="FS804" s="4"/>
      <c r="FT804" s="4"/>
      <c r="FU804" s="4"/>
      <c r="FV804" s="4"/>
      <c r="FW804" s="4"/>
      <c r="FX804" s="4"/>
      <c r="FY804" s="4"/>
      <c r="FZ804" s="4"/>
      <c r="GA804" s="4"/>
      <c r="GB804" s="4"/>
      <c r="GC804" s="4"/>
      <c r="GD804" s="4"/>
      <c r="GE804" s="4"/>
      <c r="GF804" s="4"/>
      <c r="GG804" s="4"/>
      <c r="GH804" s="4"/>
      <c r="GI804" s="4"/>
      <c r="GJ804" s="4"/>
      <c r="GK804" s="4"/>
      <c r="GL804" s="4"/>
      <c r="GM804" s="4"/>
      <c r="GN804" s="4"/>
      <c r="GO804" s="4"/>
      <c r="GP804" s="4"/>
      <c r="GQ804" s="4"/>
      <c r="GR804" s="4"/>
      <c r="GS804" s="4"/>
      <c r="GT804" s="4"/>
      <c r="GU804" s="4"/>
      <c r="GV804" s="4"/>
      <c r="GW804" s="4"/>
      <c r="GX804" s="4"/>
      <c r="GY804" s="4"/>
      <c r="GZ804" s="4"/>
      <c r="HA804" s="4"/>
      <c r="HB804" s="4"/>
      <c r="HC804" s="4"/>
      <c r="HD804" s="4"/>
      <c r="HE804" s="4"/>
      <c r="HF804" s="4"/>
      <c r="HG804" s="4"/>
      <c r="HH804" s="4"/>
      <c r="HI804" s="4"/>
      <c r="HJ804" s="4"/>
      <c r="HK804" s="4"/>
      <c r="HL804" s="4"/>
      <c r="HM804" s="4"/>
      <c r="HN804" s="4"/>
      <c r="HO804" s="4"/>
      <c r="HP804" s="4"/>
      <c r="HQ804" s="4"/>
      <c r="HR804" s="4"/>
      <c r="HS804" s="4"/>
      <c r="HT804" s="4"/>
      <c r="HU804" s="4"/>
      <c r="HV804" s="4"/>
      <c r="HW804" s="4"/>
      <c r="HX804" s="4"/>
      <c r="HY804" s="4"/>
      <c r="HZ804" s="4"/>
      <c r="IA804" s="4"/>
      <c r="IB804" s="4"/>
      <c r="IC804" s="4"/>
      <c r="ID804" s="4"/>
      <c r="IE804" s="4"/>
      <c r="IF804" s="4"/>
      <c r="IG804" s="4"/>
      <c r="IH804" s="4"/>
      <c r="II804" s="4"/>
    </row>
    <row r="805" spans="1:243" s="38" customFormat="1" ht="12.75" x14ac:dyDescent="0.2">
      <c r="A805" s="8"/>
      <c r="B805" s="39"/>
      <c r="C805" s="39"/>
      <c r="D805" s="39"/>
      <c r="E805" s="40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  <c r="BB805" s="4"/>
      <c r="BC805" s="4"/>
      <c r="BD805" s="4"/>
      <c r="BE805" s="4"/>
      <c r="BF805" s="4"/>
      <c r="BG805" s="4"/>
      <c r="BH805" s="4"/>
      <c r="BI805" s="4"/>
      <c r="BJ805" s="4"/>
      <c r="BK805" s="4"/>
      <c r="BL805" s="4"/>
      <c r="BM805" s="4"/>
      <c r="BN805" s="4"/>
      <c r="BO805" s="4"/>
      <c r="BP805" s="4"/>
      <c r="BQ805" s="4"/>
      <c r="BR805" s="4"/>
      <c r="BS805" s="4"/>
      <c r="BT805" s="4"/>
      <c r="BU805" s="4"/>
      <c r="BV805" s="4"/>
      <c r="BW805" s="4"/>
      <c r="BX805" s="4"/>
      <c r="BY805" s="4"/>
      <c r="BZ805" s="4"/>
      <c r="CA805" s="4"/>
      <c r="CB805" s="4"/>
      <c r="CC805" s="4"/>
      <c r="CD805" s="4"/>
      <c r="CE805" s="4"/>
      <c r="CF805" s="4"/>
      <c r="CG805" s="4"/>
      <c r="CH805" s="4"/>
      <c r="CI805" s="4"/>
      <c r="CJ805" s="4"/>
      <c r="CK805" s="4"/>
      <c r="CL805" s="4"/>
      <c r="CM805" s="4"/>
      <c r="CN805" s="4"/>
      <c r="CO805" s="4"/>
      <c r="CP805" s="4"/>
      <c r="CQ805" s="4"/>
      <c r="CR805" s="4"/>
      <c r="CS805" s="4"/>
      <c r="CT805" s="4"/>
      <c r="CU805" s="4"/>
      <c r="CV805" s="4"/>
      <c r="CW805" s="4"/>
      <c r="CX805" s="4"/>
      <c r="CY805" s="4"/>
      <c r="CZ805" s="4"/>
      <c r="DA805" s="4"/>
      <c r="DB805" s="4"/>
      <c r="DC805" s="4"/>
      <c r="DD805" s="4"/>
      <c r="DE805" s="4"/>
      <c r="DF805" s="4"/>
      <c r="DG805" s="4"/>
      <c r="DH805" s="4"/>
      <c r="DI805" s="4"/>
      <c r="DJ805" s="4"/>
      <c r="DK805" s="4"/>
      <c r="DL805" s="4"/>
      <c r="DM805" s="4"/>
      <c r="DN805" s="4"/>
      <c r="DO805" s="4"/>
      <c r="DP805" s="4"/>
      <c r="DQ805" s="4"/>
      <c r="DR805" s="4"/>
      <c r="DS805" s="4"/>
      <c r="DT805" s="4"/>
      <c r="DU805" s="4"/>
      <c r="DV805" s="4"/>
      <c r="DW805" s="4"/>
      <c r="DX805" s="4"/>
      <c r="DY805" s="4"/>
      <c r="DZ805" s="4"/>
      <c r="EA805" s="4"/>
      <c r="EB805" s="4"/>
      <c r="EC805" s="4"/>
      <c r="ED805" s="4"/>
      <c r="EE805" s="4"/>
      <c r="EF805" s="4"/>
      <c r="EG805" s="4"/>
      <c r="EH805" s="4"/>
      <c r="EI805" s="4"/>
      <c r="EJ805" s="4"/>
      <c r="EK805" s="4"/>
      <c r="EL805" s="4"/>
      <c r="EM805" s="4"/>
      <c r="EN805" s="4"/>
      <c r="EO805" s="4"/>
      <c r="EP805" s="4"/>
      <c r="EQ805" s="4"/>
      <c r="ER805" s="4"/>
      <c r="ES805" s="4"/>
      <c r="ET805" s="4"/>
      <c r="EU805" s="4"/>
      <c r="EV805" s="4"/>
      <c r="EW805" s="4"/>
      <c r="EX805" s="4"/>
      <c r="EY805" s="4"/>
      <c r="EZ805" s="4"/>
      <c r="FA805" s="4"/>
      <c r="FB805" s="4"/>
      <c r="FC805" s="4"/>
      <c r="FD805" s="4"/>
      <c r="FE805" s="4"/>
      <c r="FF805" s="4"/>
      <c r="FG805" s="4"/>
      <c r="FH805" s="4"/>
      <c r="FI805" s="4"/>
      <c r="FJ805" s="4"/>
      <c r="FK805" s="4"/>
      <c r="FL805" s="4"/>
      <c r="FM805" s="4"/>
      <c r="FN805" s="4"/>
      <c r="FO805" s="4"/>
      <c r="FP805" s="4"/>
      <c r="FQ805" s="4"/>
      <c r="FR805" s="4"/>
      <c r="FS805" s="4"/>
      <c r="FT805" s="4"/>
      <c r="FU805" s="4"/>
      <c r="FV805" s="4"/>
      <c r="FW805" s="4"/>
      <c r="FX805" s="4"/>
      <c r="FY805" s="4"/>
      <c r="FZ805" s="4"/>
      <c r="GA805" s="4"/>
      <c r="GB805" s="4"/>
      <c r="GC805" s="4"/>
      <c r="GD805" s="4"/>
      <c r="GE805" s="4"/>
      <c r="GF805" s="4"/>
      <c r="GG805" s="4"/>
      <c r="GH805" s="4"/>
      <c r="GI805" s="4"/>
      <c r="GJ805" s="4"/>
      <c r="GK805" s="4"/>
      <c r="GL805" s="4"/>
      <c r="GM805" s="4"/>
      <c r="GN805" s="4"/>
      <c r="GO805" s="4"/>
      <c r="GP805" s="4"/>
      <c r="GQ805" s="4"/>
      <c r="GR805" s="4"/>
      <c r="GS805" s="4"/>
      <c r="GT805" s="4"/>
      <c r="GU805" s="4"/>
      <c r="GV805" s="4"/>
      <c r="GW805" s="4"/>
      <c r="GX805" s="4"/>
      <c r="GY805" s="4"/>
      <c r="GZ805" s="4"/>
      <c r="HA805" s="4"/>
      <c r="HB805" s="4"/>
      <c r="HC805" s="4"/>
      <c r="HD805" s="4"/>
      <c r="HE805" s="4"/>
      <c r="HF805" s="4"/>
      <c r="HG805" s="4"/>
      <c r="HH805" s="4"/>
      <c r="HI805" s="4"/>
      <c r="HJ805" s="4"/>
      <c r="HK805" s="4"/>
      <c r="HL805" s="4"/>
      <c r="HM805" s="4"/>
      <c r="HN805" s="4"/>
      <c r="HO805" s="4"/>
      <c r="HP805" s="4"/>
      <c r="HQ805" s="4"/>
      <c r="HR805" s="4"/>
      <c r="HS805" s="4"/>
      <c r="HT805" s="4"/>
      <c r="HU805" s="4"/>
      <c r="HV805" s="4"/>
      <c r="HW805" s="4"/>
      <c r="HX805" s="4"/>
      <c r="HY805" s="4"/>
      <c r="HZ805" s="4"/>
      <c r="IA805" s="4"/>
      <c r="IB805" s="4"/>
      <c r="IC805" s="4"/>
      <c r="ID805" s="4"/>
      <c r="IE805" s="4"/>
      <c r="IF805" s="4"/>
      <c r="IG805" s="4"/>
      <c r="IH805" s="4"/>
      <c r="II805" s="4"/>
    </row>
    <row r="806" spans="1:243" s="38" customFormat="1" ht="12.75" x14ac:dyDescent="0.2">
      <c r="A806" s="8"/>
      <c r="B806" s="39"/>
      <c r="C806" s="39"/>
      <c r="D806" s="39"/>
      <c r="E806" s="40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  <c r="BB806" s="4"/>
      <c r="BC806" s="4"/>
      <c r="BD806" s="4"/>
      <c r="BE806" s="4"/>
      <c r="BF806" s="4"/>
      <c r="BG806" s="4"/>
      <c r="BH806" s="4"/>
      <c r="BI806" s="4"/>
      <c r="BJ806" s="4"/>
      <c r="BK806" s="4"/>
      <c r="BL806" s="4"/>
      <c r="BM806" s="4"/>
      <c r="BN806" s="4"/>
      <c r="BO806" s="4"/>
      <c r="BP806" s="4"/>
      <c r="BQ806" s="4"/>
      <c r="BR806" s="4"/>
      <c r="BS806" s="4"/>
      <c r="BT806" s="4"/>
      <c r="BU806" s="4"/>
      <c r="BV806" s="4"/>
      <c r="BW806" s="4"/>
      <c r="BX806" s="4"/>
      <c r="BY806" s="4"/>
      <c r="BZ806" s="4"/>
      <c r="CA806" s="4"/>
      <c r="CB806" s="4"/>
      <c r="CC806" s="4"/>
      <c r="CD806" s="4"/>
      <c r="CE806" s="4"/>
      <c r="CF806" s="4"/>
      <c r="CG806" s="4"/>
      <c r="CH806" s="4"/>
      <c r="CI806" s="4"/>
      <c r="CJ806" s="4"/>
      <c r="CK806" s="4"/>
      <c r="CL806" s="4"/>
      <c r="CM806" s="4"/>
      <c r="CN806" s="4"/>
      <c r="CO806" s="4"/>
      <c r="CP806" s="4"/>
      <c r="CQ806" s="4"/>
      <c r="CR806" s="4"/>
      <c r="CS806" s="4"/>
      <c r="CT806" s="4"/>
      <c r="CU806" s="4"/>
      <c r="CV806" s="4"/>
      <c r="CW806" s="4"/>
      <c r="CX806" s="4"/>
      <c r="CY806" s="4"/>
      <c r="CZ806" s="4"/>
      <c r="DA806" s="4"/>
      <c r="DB806" s="4"/>
      <c r="DC806" s="4"/>
      <c r="DD806" s="4"/>
      <c r="DE806" s="4"/>
      <c r="DF806" s="4"/>
      <c r="DG806" s="4"/>
      <c r="DH806" s="4"/>
      <c r="DI806" s="4"/>
      <c r="DJ806" s="4"/>
      <c r="DK806" s="4"/>
      <c r="DL806" s="4"/>
      <c r="DM806" s="4"/>
      <c r="DN806" s="4"/>
      <c r="DO806" s="4"/>
      <c r="DP806" s="4"/>
      <c r="DQ806" s="4"/>
      <c r="DR806" s="4"/>
      <c r="DS806" s="4"/>
      <c r="DT806" s="4"/>
      <c r="DU806" s="4"/>
      <c r="DV806" s="4"/>
      <c r="DW806" s="4"/>
      <c r="DX806" s="4"/>
      <c r="DY806" s="4"/>
      <c r="DZ806" s="4"/>
      <c r="EA806" s="4"/>
      <c r="EB806" s="4"/>
      <c r="EC806" s="4"/>
      <c r="ED806" s="4"/>
      <c r="EE806" s="4"/>
      <c r="EF806" s="4"/>
      <c r="EG806" s="4"/>
      <c r="EH806" s="4"/>
      <c r="EI806" s="4"/>
      <c r="EJ806" s="4"/>
      <c r="EK806" s="4"/>
      <c r="EL806" s="4"/>
      <c r="EM806" s="4"/>
      <c r="EN806" s="4"/>
      <c r="EO806" s="4"/>
      <c r="EP806" s="4"/>
      <c r="EQ806" s="4"/>
      <c r="ER806" s="4"/>
      <c r="ES806" s="4"/>
      <c r="ET806" s="4"/>
      <c r="EU806" s="4"/>
      <c r="EV806" s="4"/>
      <c r="EW806" s="4"/>
      <c r="EX806" s="4"/>
      <c r="EY806" s="4"/>
      <c r="EZ806" s="4"/>
      <c r="FA806" s="4"/>
      <c r="FB806" s="4"/>
      <c r="FC806" s="4"/>
      <c r="FD806" s="4"/>
      <c r="FE806" s="4"/>
      <c r="FF806" s="4"/>
      <c r="FG806" s="4"/>
      <c r="FH806" s="4"/>
      <c r="FI806" s="4"/>
      <c r="FJ806" s="4"/>
      <c r="FK806" s="4"/>
      <c r="FL806" s="4"/>
      <c r="FM806" s="4"/>
      <c r="FN806" s="4"/>
      <c r="FO806" s="4"/>
      <c r="FP806" s="4"/>
      <c r="FQ806" s="4"/>
      <c r="FR806" s="4"/>
      <c r="FS806" s="4"/>
      <c r="FT806" s="4"/>
      <c r="FU806" s="4"/>
      <c r="FV806" s="4"/>
      <c r="FW806" s="4"/>
      <c r="FX806" s="4"/>
      <c r="FY806" s="4"/>
      <c r="FZ806" s="4"/>
      <c r="GA806" s="4"/>
      <c r="GB806" s="4"/>
      <c r="GC806" s="4"/>
      <c r="GD806" s="4"/>
      <c r="GE806" s="4"/>
      <c r="GF806" s="4"/>
      <c r="GG806" s="4"/>
      <c r="GH806" s="4"/>
      <c r="GI806" s="4"/>
      <c r="GJ806" s="4"/>
      <c r="GK806" s="4"/>
      <c r="GL806" s="4"/>
      <c r="GM806" s="4"/>
      <c r="GN806" s="4"/>
      <c r="GO806" s="4"/>
      <c r="GP806" s="4"/>
      <c r="GQ806" s="4"/>
      <c r="GR806" s="4"/>
      <c r="GS806" s="4"/>
      <c r="GT806" s="4"/>
      <c r="GU806" s="4"/>
      <c r="GV806" s="4"/>
      <c r="GW806" s="4"/>
      <c r="GX806" s="4"/>
      <c r="GY806" s="4"/>
      <c r="GZ806" s="4"/>
      <c r="HA806" s="4"/>
      <c r="HB806" s="4"/>
      <c r="HC806" s="4"/>
      <c r="HD806" s="4"/>
      <c r="HE806" s="4"/>
      <c r="HF806" s="4"/>
      <c r="HG806" s="4"/>
      <c r="HH806" s="4"/>
      <c r="HI806" s="4"/>
      <c r="HJ806" s="4"/>
      <c r="HK806" s="4"/>
      <c r="HL806" s="4"/>
      <c r="HM806" s="4"/>
      <c r="HN806" s="4"/>
      <c r="HO806" s="4"/>
      <c r="HP806" s="4"/>
      <c r="HQ806" s="4"/>
      <c r="HR806" s="4"/>
      <c r="HS806" s="4"/>
      <c r="HT806" s="4"/>
      <c r="HU806" s="4"/>
      <c r="HV806" s="4"/>
      <c r="HW806" s="4"/>
      <c r="HX806" s="4"/>
      <c r="HY806" s="4"/>
      <c r="HZ806" s="4"/>
      <c r="IA806" s="4"/>
      <c r="IB806" s="4"/>
      <c r="IC806" s="4"/>
      <c r="ID806" s="4"/>
      <c r="IE806" s="4"/>
      <c r="IF806" s="4"/>
      <c r="IG806" s="4"/>
      <c r="IH806" s="4"/>
      <c r="II806" s="4"/>
    </row>
    <row r="807" spans="1:243" s="38" customFormat="1" ht="12.75" x14ac:dyDescent="0.2">
      <c r="A807" s="8"/>
      <c r="B807" s="39"/>
      <c r="C807" s="39"/>
      <c r="D807" s="39"/>
      <c r="E807" s="40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  <c r="BB807" s="4"/>
      <c r="BC807" s="4"/>
      <c r="BD807" s="4"/>
      <c r="BE807" s="4"/>
      <c r="BF807" s="4"/>
      <c r="BG807" s="4"/>
      <c r="BH807" s="4"/>
      <c r="BI807" s="4"/>
      <c r="BJ807" s="4"/>
      <c r="BK807" s="4"/>
      <c r="BL807" s="4"/>
      <c r="BM807" s="4"/>
      <c r="BN807" s="4"/>
      <c r="BO807" s="4"/>
      <c r="BP807" s="4"/>
      <c r="BQ807" s="4"/>
      <c r="BR807" s="4"/>
      <c r="BS807" s="4"/>
      <c r="BT807" s="4"/>
      <c r="BU807" s="4"/>
      <c r="BV807" s="4"/>
      <c r="BW807" s="4"/>
      <c r="BX807" s="4"/>
      <c r="BY807" s="4"/>
      <c r="BZ807" s="4"/>
      <c r="CA807" s="4"/>
      <c r="CB807" s="4"/>
      <c r="CC807" s="4"/>
      <c r="CD807" s="4"/>
      <c r="CE807" s="4"/>
      <c r="CF807" s="4"/>
      <c r="CG807" s="4"/>
      <c r="CH807" s="4"/>
      <c r="CI807" s="4"/>
      <c r="CJ807" s="4"/>
      <c r="CK807" s="4"/>
      <c r="CL807" s="4"/>
      <c r="CM807" s="4"/>
      <c r="CN807" s="4"/>
      <c r="CO807" s="4"/>
      <c r="CP807" s="4"/>
      <c r="CQ807" s="4"/>
      <c r="CR807" s="4"/>
      <c r="CS807" s="4"/>
      <c r="CT807" s="4"/>
      <c r="CU807" s="4"/>
      <c r="CV807" s="4"/>
      <c r="CW807" s="4"/>
      <c r="CX807" s="4"/>
      <c r="CY807" s="4"/>
      <c r="CZ807" s="4"/>
      <c r="DA807" s="4"/>
      <c r="DB807" s="4"/>
      <c r="DC807" s="4"/>
      <c r="DD807" s="4"/>
      <c r="DE807" s="4"/>
      <c r="DF807" s="4"/>
      <c r="DG807" s="4"/>
      <c r="DH807" s="4"/>
      <c r="DI807" s="4"/>
      <c r="DJ807" s="4"/>
      <c r="DK807" s="4"/>
      <c r="DL807" s="4"/>
      <c r="DM807" s="4"/>
      <c r="DN807" s="4"/>
      <c r="DO807" s="4"/>
      <c r="DP807" s="4"/>
      <c r="DQ807" s="4"/>
      <c r="DR807" s="4"/>
      <c r="DS807" s="4"/>
      <c r="DT807" s="4"/>
      <c r="DU807" s="4"/>
      <c r="DV807" s="4"/>
      <c r="DW807" s="4"/>
      <c r="DX807" s="4"/>
      <c r="DY807" s="4"/>
      <c r="DZ807" s="4"/>
      <c r="EA807" s="4"/>
      <c r="EB807" s="4"/>
      <c r="EC807" s="4"/>
      <c r="ED807" s="4"/>
      <c r="EE807" s="4"/>
      <c r="EF807" s="4"/>
      <c r="EG807" s="4"/>
      <c r="EH807" s="4"/>
      <c r="EI807" s="4"/>
      <c r="EJ807" s="4"/>
      <c r="EK807" s="4"/>
      <c r="EL807" s="4"/>
      <c r="EM807" s="4"/>
      <c r="EN807" s="4"/>
      <c r="EO807" s="4"/>
      <c r="EP807" s="4"/>
      <c r="EQ807" s="4"/>
      <c r="ER807" s="4"/>
      <c r="ES807" s="4"/>
      <c r="ET807" s="4"/>
      <c r="EU807" s="4"/>
      <c r="EV807" s="4"/>
      <c r="EW807" s="4"/>
      <c r="EX807" s="4"/>
      <c r="EY807" s="4"/>
      <c r="EZ807" s="4"/>
      <c r="FA807" s="4"/>
      <c r="FB807" s="4"/>
      <c r="FC807" s="4"/>
      <c r="FD807" s="4"/>
      <c r="FE807" s="4"/>
      <c r="FF807" s="4"/>
      <c r="FG807" s="4"/>
      <c r="FH807" s="4"/>
      <c r="FI807" s="4"/>
      <c r="FJ807" s="4"/>
      <c r="FK807" s="4"/>
      <c r="FL807" s="4"/>
      <c r="FM807" s="4"/>
      <c r="FN807" s="4"/>
      <c r="FO807" s="4"/>
      <c r="FP807" s="4"/>
      <c r="FQ807" s="4"/>
      <c r="FR807" s="4"/>
      <c r="FS807" s="4"/>
      <c r="FT807" s="4"/>
      <c r="FU807" s="4"/>
      <c r="FV807" s="4"/>
      <c r="FW807" s="4"/>
      <c r="FX807" s="4"/>
      <c r="FY807" s="4"/>
      <c r="FZ807" s="4"/>
      <c r="GA807" s="4"/>
      <c r="GB807" s="4"/>
      <c r="GC807" s="4"/>
      <c r="GD807" s="4"/>
      <c r="GE807" s="4"/>
      <c r="GF807" s="4"/>
      <c r="GG807" s="4"/>
      <c r="GH807" s="4"/>
      <c r="GI807" s="4"/>
      <c r="GJ807" s="4"/>
      <c r="GK807" s="4"/>
      <c r="GL807" s="4"/>
      <c r="GM807" s="4"/>
      <c r="GN807" s="4"/>
      <c r="GO807" s="4"/>
      <c r="GP807" s="4"/>
      <c r="GQ807" s="4"/>
      <c r="GR807" s="4"/>
      <c r="GS807" s="4"/>
      <c r="GT807" s="4"/>
      <c r="GU807" s="4"/>
      <c r="GV807" s="4"/>
      <c r="GW807" s="4"/>
      <c r="GX807" s="4"/>
      <c r="GY807" s="4"/>
      <c r="GZ807" s="4"/>
      <c r="HA807" s="4"/>
      <c r="HB807" s="4"/>
      <c r="HC807" s="4"/>
      <c r="HD807" s="4"/>
      <c r="HE807" s="4"/>
      <c r="HF807" s="4"/>
      <c r="HG807" s="4"/>
      <c r="HH807" s="4"/>
      <c r="HI807" s="4"/>
      <c r="HJ807" s="4"/>
      <c r="HK807" s="4"/>
      <c r="HL807" s="4"/>
      <c r="HM807" s="4"/>
      <c r="HN807" s="4"/>
      <c r="HO807" s="4"/>
      <c r="HP807" s="4"/>
      <c r="HQ807" s="4"/>
      <c r="HR807" s="4"/>
      <c r="HS807" s="4"/>
      <c r="HT807" s="4"/>
      <c r="HU807" s="4"/>
      <c r="HV807" s="4"/>
      <c r="HW807" s="4"/>
      <c r="HX807" s="4"/>
      <c r="HY807" s="4"/>
      <c r="HZ807" s="4"/>
      <c r="IA807" s="4"/>
      <c r="IB807" s="4"/>
      <c r="IC807" s="4"/>
      <c r="ID807" s="4"/>
      <c r="IE807" s="4"/>
      <c r="IF807" s="4"/>
      <c r="IG807" s="4"/>
      <c r="IH807" s="4"/>
      <c r="II807" s="4"/>
    </row>
    <row r="808" spans="1:243" s="38" customFormat="1" ht="12.75" x14ac:dyDescent="0.2">
      <c r="A808" s="8"/>
      <c r="B808" s="39"/>
      <c r="C808" s="39"/>
      <c r="D808" s="39"/>
      <c r="E808" s="40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  <c r="BB808" s="4"/>
      <c r="BC808" s="4"/>
      <c r="BD808" s="4"/>
      <c r="BE808" s="4"/>
      <c r="BF808" s="4"/>
      <c r="BG808" s="4"/>
      <c r="BH808" s="4"/>
      <c r="BI808" s="4"/>
      <c r="BJ808" s="4"/>
      <c r="BK808" s="4"/>
      <c r="BL808" s="4"/>
      <c r="BM808" s="4"/>
      <c r="BN808" s="4"/>
      <c r="BO808" s="4"/>
      <c r="BP808" s="4"/>
      <c r="BQ808" s="4"/>
      <c r="BR808" s="4"/>
      <c r="BS808" s="4"/>
      <c r="BT808" s="4"/>
      <c r="BU808" s="4"/>
      <c r="BV808" s="4"/>
      <c r="BW808" s="4"/>
      <c r="BX808" s="4"/>
      <c r="BY808" s="4"/>
      <c r="BZ808" s="4"/>
      <c r="CA808" s="4"/>
      <c r="CB808" s="4"/>
      <c r="CC808" s="4"/>
      <c r="CD808" s="4"/>
      <c r="CE808" s="4"/>
      <c r="CF808" s="4"/>
      <c r="CG808" s="4"/>
      <c r="CH808" s="4"/>
      <c r="CI808" s="4"/>
      <c r="CJ808" s="4"/>
      <c r="CK808" s="4"/>
      <c r="CL808" s="4"/>
      <c r="CM808" s="4"/>
      <c r="CN808" s="4"/>
      <c r="CO808" s="4"/>
      <c r="CP808" s="4"/>
      <c r="CQ808" s="4"/>
      <c r="CR808" s="4"/>
      <c r="CS808" s="4"/>
      <c r="CT808" s="4"/>
      <c r="CU808" s="4"/>
      <c r="CV808" s="4"/>
      <c r="CW808" s="4"/>
      <c r="CX808" s="4"/>
      <c r="CY808" s="4"/>
      <c r="CZ808" s="4"/>
      <c r="DA808" s="4"/>
      <c r="DB808" s="4"/>
      <c r="DC808" s="4"/>
      <c r="DD808" s="4"/>
      <c r="DE808" s="4"/>
      <c r="DF808" s="4"/>
      <c r="DG808" s="4"/>
      <c r="DH808" s="4"/>
      <c r="DI808" s="4"/>
      <c r="DJ808" s="4"/>
      <c r="DK808" s="4"/>
      <c r="DL808" s="4"/>
      <c r="DM808" s="4"/>
      <c r="DN808" s="4"/>
      <c r="DO808" s="4"/>
      <c r="DP808" s="4"/>
      <c r="DQ808" s="4"/>
      <c r="DR808" s="4"/>
      <c r="DS808" s="4"/>
      <c r="DT808" s="4"/>
      <c r="DU808" s="4"/>
      <c r="DV808" s="4"/>
      <c r="DW808" s="4"/>
      <c r="DX808" s="4"/>
      <c r="DY808" s="4"/>
      <c r="DZ808" s="4"/>
      <c r="EA808" s="4"/>
      <c r="EB808" s="4"/>
      <c r="EC808" s="4"/>
      <c r="ED808" s="4"/>
      <c r="EE808" s="4"/>
      <c r="EF808" s="4"/>
      <c r="EG808" s="4"/>
      <c r="EH808" s="4"/>
      <c r="EI808" s="4"/>
      <c r="EJ808" s="4"/>
      <c r="EK808" s="4"/>
      <c r="EL808" s="4"/>
      <c r="EM808" s="4"/>
      <c r="EN808" s="4"/>
      <c r="EO808" s="4"/>
      <c r="EP808" s="4"/>
      <c r="EQ808" s="4"/>
      <c r="ER808" s="4"/>
      <c r="ES808" s="4"/>
      <c r="ET808" s="4"/>
      <c r="EU808" s="4"/>
      <c r="EV808" s="4"/>
      <c r="EW808" s="4"/>
      <c r="EX808" s="4"/>
      <c r="EY808" s="4"/>
      <c r="EZ808" s="4"/>
      <c r="FA808" s="4"/>
      <c r="FB808" s="4"/>
      <c r="FC808" s="4"/>
      <c r="FD808" s="4"/>
      <c r="FE808" s="4"/>
      <c r="FF808" s="4"/>
      <c r="FG808" s="4"/>
      <c r="FH808" s="4"/>
      <c r="FI808" s="4"/>
      <c r="FJ808" s="4"/>
      <c r="FK808" s="4"/>
      <c r="FL808" s="4"/>
      <c r="FM808" s="4"/>
      <c r="FN808" s="4"/>
      <c r="FO808" s="4"/>
      <c r="FP808" s="4"/>
      <c r="FQ808" s="4"/>
      <c r="FR808" s="4"/>
      <c r="FS808" s="4"/>
      <c r="FT808" s="4"/>
      <c r="FU808" s="4"/>
      <c r="FV808" s="4"/>
      <c r="FW808" s="4"/>
      <c r="FX808" s="4"/>
      <c r="FY808" s="4"/>
      <c r="FZ808" s="4"/>
      <c r="GA808" s="4"/>
      <c r="GB808" s="4"/>
      <c r="GC808" s="4"/>
      <c r="GD808" s="4"/>
      <c r="GE808" s="4"/>
      <c r="GF808" s="4"/>
      <c r="GG808" s="4"/>
      <c r="GH808" s="4"/>
      <c r="GI808" s="4"/>
      <c r="GJ808" s="4"/>
      <c r="GK808" s="4"/>
      <c r="GL808" s="4"/>
      <c r="GM808" s="4"/>
      <c r="GN808" s="4"/>
      <c r="GO808" s="4"/>
      <c r="GP808" s="4"/>
      <c r="GQ808" s="4"/>
      <c r="GR808" s="4"/>
      <c r="GS808" s="4"/>
      <c r="GT808" s="4"/>
      <c r="GU808" s="4"/>
      <c r="GV808" s="4"/>
      <c r="GW808" s="4"/>
      <c r="GX808" s="4"/>
      <c r="GY808" s="4"/>
      <c r="GZ808" s="4"/>
      <c r="HA808" s="4"/>
      <c r="HB808" s="4"/>
      <c r="HC808" s="4"/>
      <c r="HD808" s="4"/>
      <c r="HE808" s="4"/>
      <c r="HF808" s="4"/>
      <c r="HG808" s="4"/>
      <c r="HH808" s="4"/>
      <c r="HI808" s="4"/>
      <c r="HJ808" s="4"/>
      <c r="HK808" s="4"/>
      <c r="HL808" s="4"/>
      <c r="HM808" s="4"/>
      <c r="HN808" s="4"/>
      <c r="HO808" s="4"/>
      <c r="HP808" s="4"/>
      <c r="HQ808" s="4"/>
      <c r="HR808" s="4"/>
      <c r="HS808" s="4"/>
      <c r="HT808" s="4"/>
      <c r="HU808" s="4"/>
      <c r="HV808" s="4"/>
      <c r="HW808" s="4"/>
      <c r="HX808" s="4"/>
      <c r="HY808" s="4"/>
      <c r="HZ808" s="4"/>
      <c r="IA808" s="4"/>
      <c r="IB808" s="4"/>
      <c r="IC808" s="4"/>
      <c r="ID808" s="4"/>
      <c r="IE808" s="4"/>
      <c r="IF808" s="4"/>
      <c r="IG808" s="4"/>
      <c r="IH808" s="4"/>
      <c r="II808" s="4"/>
    </row>
    <row r="809" spans="1:243" s="38" customFormat="1" ht="12.75" x14ac:dyDescent="0.2">
      <c r="A809" s="8"/>
      <c r="B809" s="39"/>
      <c r="C809" s="39"/>
      <c r="D809" s="39"/>
      <c r="E809" s="40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  <c r="BB809" s="4"/>
      <c r="BC809" s="4"/>
      <c r="BD809" s="4"/>
      <c r="BE809" s="4"/>
      <c r="BF809" s="4"/>
      <c r="BG809" s="4"/>
      <c r="BH809" s="4"/>
      <c r="BI809" s="4"/>
      <c r="BJ809" s="4"/>
      <c r="BK809" s="4"/>
      <c r="BL809" s="4"/>
      <c r="BM809" s="4"/>
      <c r="BN809" s="4"/>
      <c r="BO809" s="4"/>
      <c r="BP809" s="4"/>
      <c r="BQ809" s="4"/>
      <c r="BR809" s="4"/>
      <c r="BS809" s="4"/>
      <c r="BT809" s="4"/>
      <c r="BU809" s="4"/>
      <c r="BV809" s="4"/>
      <c r="BW809" s="4"/>
      <c r="BX809" s="4"/>
      <c r="BY809" s="4"/>
      <c r="BZ809" s="4"/>
      <c r="CA809" s="4"/>
      <c r="CB809" s="4"/>
      <c r="CC809" s="4"/>
      <c r="CD809" s="4"/>
      <c r="CE809" s="4"/>
      <c r="CF809" s="4"/>
      <c r="CG809" s="4"/>
      <c r="CH809" s="4"/>
      <c r="CI809" s="4"/>
      <c r="CJ809" s="4"/>
      <c r="CK809" s="4"/>
      <c r="CL809" s="4"/>
      <c r="CM809" s="4"/>
      <c r="CN809" s="4"/>
      <c r="CO809" s="4"/>
      <c r="CP809" s="4"/>
      <c r="CQ809" s="4"/>
      <c r="CR809" s="4"/>
      <c r="CS809" s="4"/>
      <c r="CT809" s="4"/>
      <c r="CU809" s="4"/>
      <c r="CV809" s="4"/>
      <c r="CW809" s="4"/>
      <c r="CX809" s="4"/>
      <c r="CY809" s="4"/>
      <c r="CZ809" s="4"/>
      <c r="DA809" s="4"/>
      <c r="DB809" s="4"/>
      <c r="DC809" s="4"/>
      <c r="DD809" s="4"/>
      <c r="DE809" s="4"/>
      <c r="DF809" s="4"/>
      <c r="DG809" s="4"/>
      <c r="DH809" s="4"/>
      <c r="DI809" s="4"/>
      <c r="DJ809" s="4"/>
      <c r="DK809" s="4"/>
      <c r="DL809" s="4"/>
      <c r="DM809" s="4"/>
      <c r="DN809" s="4"/>
      <c r="DO809" s="4"/>
      <c r="DP809" s="4"/>
      <c r="DQ809" s="4"/>
      <c r="DR809" s="4"/>
      <c r="DS809" s="4"/>
      <c r="DT809" s="4"/>
      <c r="DU809" s="4"/>
      <c r="DV809" s="4"/>
      <c r="DW809" s="4"/>
      <c r="DX809" s="4"/>
      <c r="DY809" s="4"/>
      <c r="DZ809" s="4"/>
      <c r="EA809" s="4"/>
      <c r="EB809" s="4"/>
      <c r="EC809" s="4"/>
      <c r="ED809" s="4"/>
      <c r="EE809" s="4"/>
      <c r="EF809" s="4"/>
      <c r="EG809" s="4"/>
      <c r="EH809" s="4"/>
      <c r="EI809" s="4"/>
      <c r="EJ809" s="4"/>
      <c r="EK809" s="4"/>
      <c r="EL809" s="4"/>
      <c r="EM809" s="4"/>
      <c r="EN809" s="4"/>
      <c r="EO809" s="4"/>
      <c r="EP809" s="4"/>
      <c r="EQ809" s="4"/>
      <c r="ER809" s="4"/>
      <c r="ES809" s="4"/>
      <c r="ET809" s="4"/>
      <c r="EU809" s="4"/>
      <c r="EV809" s="4"/>
      <c r="EW809" s="4"/>
      <c r="EX809" s="4"/>
      <c r="EY809" s="4"/>
      <c r="EZ809" s="4"/>
      <c r="FA809" s="4"/>
      <c r="FB809" s="4"/>
      <c r="FC809" s="4"/>
      <c r="FD809" s="4"/>
      <c r="FE809" s="4"/>
      <c r="FF809" s="4"/>
      <c r="FG809" s="4"/>
      <c r="FH809" s="4"/>
      <c r="FI809" s="4"/>
      <c r="FJ809" s="4"/>
      <c r="FK809" s="4"/>
      <c r="FL809" s="4"/>
      <c r="FM809" s="4"/>
      <c r="FN809" s="4"/>
      <c r="FO809" s="4"/>
      <c r="FP809" s="4"/>
      <c r="FQ809" s="4"/>
      <c r="FR809" s="4"/>
      <c r="FS809" s="4"/>
      <c r="FT809" s="4"/>
      <c r="FU809" s="4"/>
      <c r="FV809" s="4"/>
      <c r="FW809" s="4"/>
      <c r="FX809" s="4"/>
      <c r="FY809" s="4"/>
      <c r="FZ809" s="4"/>
      <c r="GA809" s="4"/>
      <c r="GB809" s="4"/>
      <c r="GC809" s="4"/>
      <c r="GD809" s="4"/>
      <c r="GE809" s="4"/>
      <c r="GF809" s="4"/>
      <c r="GG809" s="4"/>
      <c r="GH809" s="4"/>
      <c r="GI809" s="4"/>
      <c r="GJ809" s="4"/>
      <c r="GK809" s="4"/>
      <c r="GL809" s="4"/>
      <c r="GM809" s="4"/>
      <c r="GN809" s="4"/>
      <c r="GO809" s="4"/>
      <c r="GP809" s="4"/>
      <c r="GQ809" s="4"/>
      <c r="GR809" s="4"/>
      <c r="GS809" s="4"/>
      <c r="GT809" s="4"/>
      <c r="GU809" s="4"/>
      <c r="GV809" s="4"/>
      <c r="GW809" s="4"/>
      <c r="GX809" s="4"/>
      <c r="GY809" s="4"/>
      <c r="GZ809" s="4"/>
      <c r="HA809" s="4"/>
      <c r="HB809" s="4"/>
      <c r="HC809" s="4"/>
      <c r="HD809" s="4"/>
      <c r="HE809" s="4"/>
      <c r="HF809" s="4"/>
      <c r="HG809" s="4"/>
      <c r="HH809" s="4"/>
      <c r="HI809" s="4"/>
      <c r="HJ809" s="4"/>
      <c r="HK809" s="4"/>
      <c r="HL809" s="4"/>
      <c r="HM809" s="4"/>
      <c r="HN809" s="4"/>
      <c r="HO809" s="4"/>
      <c r="HP809" s="4"/>
      <c r="HQ809" s="4"/>
      <c r="HR809" s="4"/>
      <c r="HS809" s="4"/>
      <c r="HT809" s="4"/>
      <c r="HU809" s="4"/>
      <c r="HV809" s="4"/>
      <c r="HW809" s="4"/>
      <c r="HX809" s="4"/>
      <c r="HY809" s="4"/>
      <c r="HZ809" s="4"/>
      <c r="IA809" s="4"/>
      <c r="IB809" s="4"/>
      <c r="IC809" s="4"/>
      <c r="ID809" s="4"/>
      <c r="IE809" s="4"/>
      <c r="IF809" s="4"/>
      <c r="IG809" s="4"/>
      <c r="IH809" s="4"/>
      <c r="II809" s="4"/>
    </row>
    <row r="810" spans="1:243" s="38" customFormat="1" ht="12.75" x14ac:dyDescent="0.2">
      <c r="A810" s="8"/>
      <c r="B810" s="39"/>
      <c r="C810" s="39"/>
      <c r="D810" s="39"/>
      <c r="E810" s="40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  <c r="BB810" s="4"/>
      <c r="BC810" s="4"/>
      <c r="BD810" s="4"/>
      <c r="BE810" s="4"/>
      <c r="BF810" s="4"/>
      <c r="BG810" s="4"/>
      <c r="BH810" s="4"/>
      <c r="BI810" s="4"/>
      <c r="BJ810" s="4"/>
      <c r="BK810" s="4"/>
      <c r="BL810" s="4"/>
      <c r="BM810" s="4"/>
      <c r="BN810" s="4"/>
      <c r="BO810" s="4"/>
      <c r="BP810" s="4"/>
      <c r="BQ810" s="4"/>
      <c r="BR810" s="4"/>
      <c r="BS810" s="4"/>
      <c r="BT810" s="4"/>
      <c r="BU810" s="4"/>
      <c r="BV810" s="4"/>
      <c r="BW810" s="4"/>
      <c r="BX810" s="4"/>
      <c r="BY810" s="4"/>
      <c r="BZ810" s="4"/>
      <c r="CA810" s="4"/>
      <c r="CB810" s="4"/>
      <c r="CC810" s="4"/>
      <c r="CD810" s="4"/>
      <c r="CE810" s="4"/>
      <c r="CF810" s="4"/>
      <c r="CG810" s="4"/>
      <c r="CH810" s="4"/>
      <c r="CI810" s="4"/>
      <c r="CJ810" s="4"/>
      <c r="CK810" s="4"/>
      <c r="CL810" s="4"/>
      <c r="CM810" s="4"/>
      <c r="CN810" s="4"/>
      <c r="CO810" s="4"/>
      <c r="CP810" s="4"/>
      <c r="CQ810" s="4"/>
      <c r="CR810" s="4"/>
      <c r="CS810" s="4"/>
      <c r="CT810" s="4"/>
      <c r="CU810" s="4"/>
      <c r="CV810" s="4"/>
      <c r="CW810" s="4"/>
      <c r="CX810" s="4"/>
      <c r="CY810" s="4"/>
      <c r="CZ810" s="4"/>
      <c r="DA810" s="4"/>
      <c r="DB810" s="4"/>
      <c r="DC810" s="4"/>
      <c r="DD810" s="4"/>
      <c r="DE810" s="4"/>
      <c r="DF810" s="4"/>
      <c r="DG810" s="4"/>
      <c r="DH810" s="4"/>
      <c r="DI810" s="4"/>
      <c r="DJ810" s="4"/>
      <c r="DK810" s="4"/>
      <c r="DL810" s="4"/>
      <c r="DM810" s="4"/>
      <c r="DN810" s="4"/>
      <c r="DO810" s="4"/>
      <c r="DP810" s="4"/>
      <c r="DQ810" s="4"/>
      <c r="DR810" s="4"/>
      <c r="DS810" s="4"/>
      <c r="DT810" s="4"/>
      <c r="DU810" s="4"/>
      <c r="DV810" s="4"/>
      <c r="DW810" s="4"/>
      <c r="DX810" s="4"/>
      <c r="DY810" s="4"/>
      <c r="DZ810" s="4"/>
      <c r="EA810" s="4"/>
      <c r="EB810" s="4"/>
      <c r="EC810" s="4"/>
      <c r="ED810" s="4"/>
      <c r="EE810" s="4"/>
      <c r="EF810" s="4"/>
      <c r="EG810" s="4"/>
      <c r="EH810" s="4"/>
      <c r="EI810" s="4"/>
      <c r="EJ810" s="4"/>
      <c r="EK810" s="4"/>
      <c r="EL810" s="4"/>
      <c r="EM810" s="4"/>
      <c r="EN810" s="4"/>
      <c r="EO810" s="4"/>
      <c r="EP810" s="4"/>
      <c r="EQ810" s="4"/>
      <c r="ER810" s="4"/>
      <c r="ES810" s="4"/>
      <c r="ET810" s="4"/>
      <c r="EU810" s="4"/>
      <c r="EV810" s="4"/>
      <c r="EW810" s="4"/>
      <c r="EX810" s="4"/>
      <c r="EY810" s="4"/>
      <c r="EZ810" s="4"/>
      <c r="FA810" s="4"/>
      <c r="FB810" s="4"/>
      <c r="FC810" s="4"/>
      <c r="FD810" s="4"/>
      <c r="FE810" s="4"/>
      <c r="FF810" s="4"/>
      <c r="FG810" s="4"/>
      <c r="FH810" s="4"/>
      <c r="FI810" s="4"/>
      <c r="FJ810" s="4"/>
      <c r="FK810" s="4"/>
      <c r="FL810" s="4"/>
      <c r="FM810" s="4"/>
      <c r="FN810" s="4"/>
      <c r="FO810" s="4"/>
      <c r="FP810" s="4"/>
      <c r="FQ810" s="4"/>
      <c r="FR810" s="4"/>
      <c r="FS810" s="4"/>
      <c r="FT810" s="4"/>
      <c r="FU810" s="4"/>
      <c r="FV810" s="4"/>
      <c r="FW810" s="4"/>
      <c r="FX810" s="4"/>
      <c r="FY810" s="4"/>
      <c r="FZ810" s="4"/>
      <c r="GA810" s="4"/>
      <c r="GB810" s="4"/>
      <c r="GC810" s="4"/>
      <c r="GD810" s="4"/>
      <c r="GE810" s="4"/>
      <c r="GF810" s="4"/>
      <c r="GG810" s="4"/>
      <c r="GH810" s="4"/>
      <c r="GI810" s="4"/>
      <c r="GJ810" s="4"/>
      <c r="GK810" s="4"/>
      <c r="GL810" s="4"/>
      <c r="GM810" s="4"/>
      <c r="GN810" s="4"/>
      <c r="GO810" s="4"/>
      <c r="GP810" s="4"/>
      <c r="GQ810" s="4"/>
      <c r="GR810" s="4"/>
      <c r="GS810" s="4"/>
      <c r="GT810" s="4"/>
      <c r="GU810" s="4"/>
      <c r="GV810" s="4"/>
      <c r="GW810" s="4"/>
      <c r="GX810" s="4"/>
      <c r="GY810" s="4"/>
      <c r="GZ810" s="4"/>
      <c r="HA810" s="4"/>
      <c r="HB810" s="4"/>
      <c r="HC810" s="4"/>
      <c r="HD810" s="4"/>
      <c r="HE810" s="4"/>
      <c r="HF810" s="4"/>
      <c r="HG810" s="4"/>
      <c r="HH810" s="4"/>
      <c r="HI810" s="4"/>
      <c r="HJ810" s="4"/>
      <c r="HK810" s="4"/>
      <c r="HL810" s="4"/>
      <c r="HM810" s="4"/>
      <c r="HN810" s="4"/>
      <c r="HO810" s="4"/>
      <c r="HP810" s="4"/>
      <c r="HQ810" s="4"/>
      <c r="HR810" s="4"/>
      <c r="HS810" s="4"/>
      <c r="HT810" s="4"/>
      <c r="HU810" s="4"/>
      <c r="HV810" s="4"/>
      <c r="HW810" s="4"/>
      <c r="HX810" s="4"/>
      <c r="HY810" s="4"/>
      <c r="HZ810" s="4"/>
      <c r="IA810" s="4"/>
      <c r="IB810" s="4"/>
      <c r="IC810" s="4"/>
      <c r="ID810" s="4"/>
      <c r="IE810" s="4"/>
      <c r="IF810" s="4"/>
      <c r="IG810" s="4"/>
      <c r="IH810" s="4"/>
      <c r="II810" s="4"/>
    </row>
    <row r="811" spans="1:243" s="38" customFormat="1" ht="12.75" x14ac:dyDescent="0.2">
      <c r="A811" s="8"/>
      <c r="B811" s="39"/>
      <c r="C811" s="39"/>
      <c r="D811" s="39"/>
      <c r="E811" s="40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  <c r="BB811" s="4"/>
      <c r="BC811" s="4"/>
      <c r="BD811" s="4"/>
      <c r="BE811" s="4"/>
      <c r="BF811" s="4"/>
      <c r="BG811" s="4"/>
      <c r="BH811" s="4"/>
      <c r="BI811" s="4"/>
      <c r="BJ811" s="4"/>
      <c r="BK811" s="4"/>
      <c r="BL811" s="4"/>
      <c r="BM811" s="4"/>
      <c r="BN811" s="4"/>
      <c r="BO811" s="4"/>
      <c r="BP811" s="4"/>
      <c r="BQ811" s="4"/>
      <c r="BR811" s="4"/>
      <c r="BS811" s="4"/>
      <c r="BT811" s="4"/>
      <c r="BU811" s="4"/>
      <c r="BV811" s="4"/>
      <c r="BW811" s="4"/>
      <c r="BX811" s="4"/>
      <c r="BY811" s="4"/>
      <c r="BZ811" s="4"/>
      <c r="CA811" s="4"/>
      <c r="CB811" s="4"/>
      <c r="CC811" s="4"/>
      <c r="CD811" s="4"/>
      <c r="CE811" s="4"/>
      <c r="CF811" s="4"/>
      <c r="CG811" s="4"/>
      <c r="CH811" s="4"/>
      <c r="CI811" s="4"/>
      <c r="CJ811" s="4"/>
      <c r="CK811" s="4"/>
      <c r="CL811" s="4"/>
      <c r="CM811" s="4"/>
      <c r="CN811" s="4"/>
      <c r="CO811" s="4"/>
      <c r="CP811" s="4"/>
      <c r="CQ811" s="4"/>
      <c r="CR811" s="4"/>
      <c r="CS811" s="4"/>
      <c r="CT811" s="4"/>
      <c r="CU811" s="4"/>
      <c r="CV811" s="4"/>
      <c r="CW811" s="4"/>
      <c r="CX811" s="4"/>
      <c r="CY811" s="4"/>
      <c r="CZ811" s="4"/>
      <c r="DA811" s="4"/>
      <c r="DB811" s="4"/>
      <c r="DC811" s="4"/>
      <c r="DD811" s="4"/>
      <c r="DE811" s="4"/>
      <c r="DF811" s="4"/>
      <c r="DG811" s="4"/>
      <c r="DH811" s="4"/>
      <c r="DI811" s="4"/>
      <c r="DJ811" s="4"/>
      <c r="DK811" s="4"/>
      <c r="DL811" s="4"/>
      <c r="DM811" s="4"/>
      <c r="DN811" s="4"/>
      <c r="DO811" s="4"/>
      <c r="DP811" s="4"/>
      <c r="DQ811" s="4"/>
      <c r="DR811" s="4"/>
      <c r="DS811" s="4"/>
      <c r="DT811" s="4"/>
      <c r="DU811" s="4"/>
      <c r="DV811" s="4"/>
      <c r="DW811" s="4"/>
      <c r="DX811" s="4"/>
      <c r="DY811" s="4"/>
      <c r="DZ811" s="4"/>
      <c r="EA811" s="4"/>
      <c r="EB811" s="4"/>
      <c r="EC811" s="4"/>
      <c r="ED811" s="4"/>
      <c r="EE811" s="4"/>
      <c r="EF811" s="4"/>
      <c r="EG811" s="4"/>
      <c r="EH811" s="4"/>
      <c r="EI811" s="4"/>
      <c r="EJ811" s="4"/>
      <c r="EK811" s="4"/>
      <c r="EL811" s="4"/>
      <c r="EM811" s="4"/>
      <c r="EN811" s="4"/>
      <c r="EO811" s="4"/>
      <c r="EP811" s="4"/>
      <c r="EQ811" s="4"/>
      <c r="ER811" s="4"/>
      <c r="ES811" s="4"/>
      <c r="ET811" s="4"/>
      <c r="EU811" s="4"/>
      <c r="EV811" s="4"/>
      <c r="EW811" s="4"/>
      <c r="EX811" s="4"/>
      <c r="EY811" s="4"/>
      <c r="EZ811" s="4"/>
      <c r="FA811" s="4"/>
      <c r="FB811" s="4"/>
      <c r="FC811" s="4"/>
      <c r="FD811" s="4"/>
      <c r="FE811" s="4"/>
      <c r="FF811" s="4"/>
      <c r="FG811" s="4"/>
      <c r="FH811" s="4"/>
      <c r="FI811" s="4"/>
      <c r="FJ811" s="4"/>
      <c r="FK811" s="4"/>
      <c r="FL811" s="4"/>
      <c r="FM811" s="4"/>
      <c r="FN811" s="4"/>
      <c r="FO811" s="4"/>
      <c r="FP811" s="4"/>
      <c r="FQ811" s="4"/>
      <c r="FR811" s="4"/>
      <c r="FS811" s="4"/>
      <c r="FT811" s="4"/>
      <c r="FU811" s="4"/>
      <c r="FV811" s="4"/>
      <c r="FW811" s="4"/>
      <c r="FX811" s="4"/>
      <c r="FY811" s="4"/>
      <c r="FZ811" s="4"/>
      <c r="GA811" s="4"/>
      <c r="GB811" s="4"/>
      <c r="GC811" s="4"/>
      <c r="GD811" s="4"/>
      <c r="GE811" s="4"/>
      <c r="GF811" s="4"/>
      <c r="GG811" s="4"/>
      <c r="GH811" s="4"/>
      <c r="GI811" s="4"/>
      <c r="GJ811" s="4"/>
      <c r="GK811" s="4"/>
      <c r="GL811" s="4"/>
      <c r="GM811" s="4"/>
      <c r="GN811" s="4"/>
      <c r="GO811" s="4"/>
      <c r="GP811" s="4"/>
      <c r="GQ811" s="4"/>
      <c r="GR811" s="4"/>
      <c r="GS811" s="4"/>
      <c r="GT811" s="4"/>
      <c r="GU811" s="4"/>
      <c r="GV811" s="4"/>
      <c r="GW811" s="4"/>
      <c r="GX811" s="4"/>
      <c r="GY811" s="4"/>
      <c r="GZ811" s="4"/>
      <c r="HA811" s="4"/>
      <c r="HB811" s="4"/>
      <c r="HC811" s="4"/>
      <c r="HD811" s="4"/>
      <c r="HE811" s="4"/>
      <c r="HF811" s="4"/>
      <c r="HG811" s="4"/>
      <c r="HH811" s="4"/>
      <c r="HI811" s="4"/>
      <c r="HJ811" s="4"/>
      <c r="HK811" s="4"/>
      <c r="HL811" s="4"/>
      <c r="HM811" s="4"/>
      <c r="HN811" s="4"/>
      <c r="HO811" s="4"/>
      <c r="HP811" s="4"/>
      <c r="HQ811" s="4"/>
      <c r="HR811" s="4"/>
      <c r="HS811" s="4"/>
      <c r="HT811" s="4"/>
      <c r="HU811" s="4"/>
      <c r="HV811" s="4"/>
      <c r="HW811" s="4"/>
      <c r="HX811" s="4"/>
      <c r="HY811" s="4"/>
      <c r="HZ811" s="4"/>
      <c r="IA811" s="4"/>
      <c r="IB811" s="4"/>
      <c r="IC811" s="4"/>
      <c r="ID811" s="4"/>
      <c r="IE811" s="4"/>
      <c r="IF811" s="4"/>
      <c r="IG811" s="4"/>
      <c r="IH811" s="4"/>
      <c r="II811" s="4"/>
    </row>
    <row r="812" spans="1:243" s="38" customFormat="1" ht="12.75" x14ac:dyDescent="0.2">
      <c r="A812" s="8"/>
      <c r="B812" s="39"/>
      <c r="C812" s="39"/>
      <c r="D812" s="39"/>
      <c r="E812" s="40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  <c r="BB812" s="4"/>
      <c r="BC812" s="4"/>
      <c r="BD812" s="4"/>
      <c r="BE812" s="4"/>
      <c r="BF812" s="4"/>
      <c r="BG812" s="4"/>
      <c r="BH812" s="4"/>
      <c r="BI812" s="4"/>
      <c r="BJ812" s="4"/>
      <c r="BK812" s="4"/>
      <c r="BL812" s="4"/>
      <c r="BM812" s="4"/>
      <c r="BN812" s="4"/>
      <c r="BO812" s="4"/>
      <c r="BP812" s="4"/>
      <c r="BQ812" s="4"/>
      <c r="BR812" s="4"/>
      <c r="BS812" s="4"/>
      <c r="BT812" s="4"/>
      <c r="BU812" s="4"/>
      <c r="BV812" s="4"/>
      <c r="BW812" s="4"/>
      <c r="BX812" s="4"/>
      <c r="BY812" s="4"/>
      <c r="BZ812" s="4"/>
      <c r="CA812" s="4"/>
      <c r="CB812" s="4"/>
      <c r="CC812" s="4"/>
      <c r="CD812" s="4"/>
      <c r="CE812" s="4"/>
      <c r="CF812" s="4"/>
      <c r="CG812" s="4"/>
      <c r="CH812" s="4"/>
      <c r="CI812" s="4"/>
      <c r="CJ812" s="4"/>
      <c r="CK812" s="4"/>
      <c r="CL812" s="4"/>
      <c r="CM812" s="4"/>
      <c r="CN812" s="4"/>
      <c r="CO812" s="4"/>
      <c r="CP812" s="4"/>
      <c r="CQ812" s="4"/>
      <c r="CR812" s="4"/>
      <c r="CS812" s="4"/>
      <c r="CT812" s="4"/>
      <c r="CU812" s="4"/>
      <c r="CV812" s="4"/>
      <c r="CW812" s="4"/>
      <c r="CX812" s="4"/>
      <c r="CY812" s="4"/>
      <c r="CZ812" s="4"/>
      <c r="DA812" s="4"/>
      <c r="DB812" s="4"/>
      <c r="DC812" s="4"/>
      <c r="DD812" s="4"/>
      <c r="DE812" s="4"/>
      <c r="DF812" s="4"/>
      <c r="DG812" s="4"/>
      <c r="DH812" s="4"/>
      <c r="DI812" s="4"/>
      <c r="DJ812" s="4"/>
      <c r="DK812" s="4"/>
      <c r="DL812" s="4"/>
      <c r="DM812" s="4"/>
      <c r="DN812" s="4"/>
      <c r="DO812" s="4"/>
      <c r="DP812" s="4"/>
      <c r="DQ812" s="4"/>
      <c r="DR812" s="4"/>
      <c r="DS812" s="4"/>
      <c r="DT812" s="4"/>
      <c r="DU812" s="4"/>
      <c r="DV812" s="4"/>
      <c r="DW812" s="4"/>
      <c r="DX812" s="4"/>
      <c r="DY812" s="4"/>
      <c r="DZ812" s="4"/>
      <c r="EA812" s="4"/>
      <c r="EB812" s="4"/>
      <c r="EC812" s="4"/>
      <c r="ED812" s="4"/>
      <c r="EE812" s="4"/>
      <c r="EF812" s="4"/>
      <c r="EG812" s="4"/>
      <c r="EH812" s="4"/>
      <c r="EI812" s="4"/>
      <c r="EJ812" s="4"/>
      <c r="EK812" s="4"/>
      <c r="EL812" s="4"/>
      <c r="EM812" s="4"/>
      <c r="EN812" s="4"/>
      <c r="EO812" s="4"/>
      <c r="EP812" s="4"/>
      <c r="EQ812" s="4"/>
      <c r="ER812" s="4"/>
      <c r="ES812" s="4"/>
      <c r="ET812" s="4"/>
      <c r="EU812" s="4"/>
      <c r="EV812" s="4"/>
      <c r="EW812" s="4"/>
      <c r="EX812" s="4"/>
      <c r="EY812" s="4"/>
      <c r="EZ812" s="4"/>
      <c r="FA812" s="4"/>
      <c r="FB812" s="4"/>
      <c r="FC812" s="4"/>
      <c r="FD812" s="4"/>
      <c r="FE812" s="4"/>
      <c r="FF812" s="4"/>
      <c r="FG812" s="4"/>
      <c r="FH812" s="4"/>
      <c r="FI812" s="4"/>
      <c r="FJ812" s="4"/>
      <c r="FK812" s="4"/>
      <c r="FL812" s="4"/>
      <c r="FM812" s="4"/>
      <c r="FN812" s="4"/>
      <c r="FO812" s="4"/>
      <c r="FP812" s="4"/>
      <c r="FQ812" s="4"/>
      <c r="FR812" s="4"/>
      <c r="FS812" s="4"/>
      <c r="FT812" s="4"/>
      <c r="FU812" s="4"/>
      <c r="FV812" s="4"/>
      <c r="FW812" s="4"/>
      <c r="FX812" s="4"/>
      <c r="FY812" s="4"/>
      <c r="FZ812" s="4"/>
      <c r="GA812" s="4"/>
      <c r="GB812" s="4"/>
      <c r="GC812" s="4"/>
      <c r="GD812" s="4"/>
      <c r="GE812" s="4"/>
      <c r="GF812" s="4"/>
      <c r="GG812" s="4"/>
      <c r="GH812" s="4"/>
      <c r="GI812" s="4"/>
      <c r="GJ812" s="4"/>
      <c r="GK812" s="4"/>
      <c r="GL812" s="4"/>
      <c r="GM812" s="4"/>
      <c r="GN812" s="4"/>
      <c r="GO812" s="4"/>
      <c r="GP812" s="4"/>
      <c r="GQ812" s="4"/>
      <c r="GR812" s="4"/>
      <c r="GS812" s="4"/>
      <c r="GT812" s="4"/>
      <c r="GU812" s="4"/>
      <c r="GV812" s="4"/>
      <c r="GW812" s="4"/>
      <c r="GX812" s="4"/>
      <c r="GY812" s="4"/>
      <c r="GZ812" s="4"/>
      <c r="HA812" s="4"/>
      <c r="HB812" s="4"/>
      <c r="HC812" s="4"/>
      <c r="HD812" s="4"/>
      <c r="HE812" s="4"/>
      <c r="HF812" s="4"/>
      <c r="HG812" s="4"/>
      <c r="HH812" s="4"/>
      <c r="HI812" s="4"/>
      <c r="HJ812" s="4"/>
      <c r="HK812" s="4"/>
      <c r="HL812" s="4"/>
      <c r="HM812" s="4"/>
      <c r="HN812" s="4"/>
      <c r="HO812" s="4"/>
      <c r="HP812" s="4"/>
      <c r="HQ812" s="4"/>
      <c r="HR812" s="4"/>
      <c r="HS812" s="4"/>
      <c r="HT812" s="4"/>
      <c r="HU812" s="4"/>
      <c r="HV812" s="4"/>
      <c r="HW812" s="4"/>
      <c r="HX812" s="4"/>
      <c r="HY812" s="4"/>
      <c r="HZ812" s="4"/>
      <c r="IA812" s="4"/>
      <c r="IB812" s="4"/>
      <c r="IC812" s="4"/>
      <c r="ID812" s="4"/>
      <c r="IE812" s="4"/>
      <c r="IF812" s="4"/>
      <c r="IG812" s="4"/>
      <c r="IH812" s="4"/>
      <c r="II812" s="4"/>
    </row>
    <row r="813" spans="1:243" s="38" customFormat="1" ht="12.75" x14ac:dyDescent="0.2">
      <c r="A813" s="8"/>
      <c r="B813" s="39"/>
      <c r="C813" s="39"/>
      <c r="D813" s="39"/>
      <c r="E813" s="40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  <c r="BB813" s="4"/>
      <c r="BC813" s="4"/>
      <c r="BD813" s="4"/>
      <c r="BE813" s="4"/>
      <c r="BF813" s="4"/>
      <c r="BG813" s="4"/>
      <c r="BH813" s="4"/>
      <c r="BI813" s="4"/>
      <c r="BJ813" s="4"/>
      <c r="BK813" s="4"/>
      <c r="BL813" s="4"/>
      <c r="BM813" s="4"/>
      <c r="BN813" s="4"/>
      <c r="BO813" s="4"/>
      <c r="BP813" s="4"/>
      <c r="BQ813" s="4"/>
      <c r="BR813" s="4"/>
      <c r="BS813" s="4"/>
      <c r="BT813" s="4"/>
      <c r="BU813" s="4"/>
      <c r="BV813" s="4"/>
      <c r="BW813" s="4"/>
      <c r="BX813" s="4"/>
      <c r="BY813" s="4"/>
      <c r="BZ813" s="4"/>
      <c r="CA813" s="4"/>
      <c r="CB813" s="4"/>
      <c r="CC813" s="4"/>
      <c r="CD813" s="4"/>
      <c r="CE813" s="4"/>
      <c r="CF813" s="4"/>
      <c r="CG813" s="4"/>
      <c r="CH813" s="4"/>
      <c r="CI813" s="4"/>
      <c r="CJ813" s="4"/>
      <c r="CK813" s="4"/>
      <c r="CL813" s="4"/>
      <c r="CM813" s="4"/>
      <c r="CN813" s="4"/>
      <c r="CO813" s="4"/>
      <c r="CP813" s="4"/>
      <c r="CQ813" s="4"/>
      <c r="CR813" s="4"/>
      <c r="CS813" s="4"/>
      <c r="CT813" s="4"/>
      <c r="CU813" s="4"/>
      <c r="CV813" s="4"/>
      <c r="CW813" s="4"/>
      <c r="CX813" s="4"/>
      <c r="CY813" s="4"/>
      <c r="CZ813" s="4"/>
      <c r="DA813" s="4"/>
      <c r="DB813" s="4"/>
      <c r="DC813" s="4"/>
      <c r="DD813" s="4"/>
      <c r="DE813" s="4"/>
      <c r="DF813" s="4"/>
      <c r="DG813" s="4"/>
      <c r="DH813" s="4"/>
      <c r="DI813" s="4"/>
      <c r="DJ813" s="4"/>
      <c r="DK813" s="4"/>
      <c r="DL813" s="4"/>
      <c r="DM813" s="4"/>
      <c r="DN813" s="4"/>
      <c r="DO813" s="4"/>
      <c r="DP813" s="4"/>
      <c r="DQ813" s="4"/>
      <c r="DR813" s="4"/>
      <c r="DS813" s="4"/>
      <c r="DT813" s="4"/>
      <c r="DU813" s="4"/>
      <c r="DV813" s="4"/>
      <c r="DW813" s="4"/>
      <c r="DX813" s="4"/>
      <c r="DY813" s="4"/>
      <c r="DZ813" s="4"/>
      <c r="EA813" s="4"/>
      <c r="EB813" s="4"/>
      <c r="EC813" s="4"/>
      <c r="ED813" s="4"/>
      <c r="EE813" s="4"/>
      <c r="EF813" s="4"/>
      <c r="EG813" s="4"/>
      <c r="EH813" s="4"/>
      <c r="EI813" s="4"/>
      <c r="EJ813" s="4"/>
      <c r="EK813" s="4"/>
      <c r="EL813" s="4"/>
      <c r="EM813" s="4"/>
      <c r="EN813" s="4"/>
      <c r="EO813" s="4"/>
      <c r="EP813" s="4"/>
      <c r="EQ813" s="4"/>
      <c r="ER813" s="4"/>
      <c r="ES813" s="4"/>
      <c r="ET813" s="4"/>
      <c r="EU813" s="4"/>
      <c r="EV813" s="4"/>
      <c r="EW813" s="4"/>
      <c r="EX813" s="4"/>
      <c r="EY813" s="4"/>
      <c r="EZ813" s="4"/>
      <c r="FA813" s="4"/>
      <c r="FB813" s="4"/>
      <c r="FC813" s="4"/>
      <c r="FD813" s="4"/>
      <c r="FE813" s="4"/>
      <c r="FF813" s="4"/>
      <c r="FG813" s="4"/>
      <c r="FH813" s="4"/>
      <c r="FI813" s="4"/>
      <c r="FJ813" s="4"/>
      <c r="FK813" s="4"/>
      <c r="FL813" s="4"/>
      <c r="FM813" s="4"/>
      <c r="FN813" s="4"/>
      <c r="FO813" s="4"/>
      <c r="FP813" s="4"/>
      <c r="FQ813" s="4"/>
      <c r="FR813" s="4"/>
      <c r="FS813" s="4"/>
      <c r="FT813" s="4"/>
      <c r="FU813" s="4"/>
      <c r="FV813" s="4"/>
      <c r="FW813" s="4"/>
      <c r="FX813" s="4"/>
      <c r="FY813" s="4"/>
      <c r="FZ813" s="4"/>
      <c r="GA813" s="4"/>
      <c r="GB813" s="4"/>
      <c r="GC813" s="4"/>
      <c r="GD813" s="4"/>
      <c r="GE813" s="4"/>
      <c r="GF813" s="4"/>
      <c r="GG813" s="4"/>
      <c r="GH813" s="4"/>
      <c r="GI813" s="4"/>
      <c r="GJ813" s="4"/>
      <c r="GK813" s="4"/>
      <c r="GL813" s="4"/>
      <c r="GM813" s="4"/>
      <c r="GN813" s="4"/>
      <c r="GO813" s="4"/>
      <c r="GP813" s="4"/>
      <c r="GQ813" s="4"/>
      <c r="GR813" s="4"/>
      <c r="GS813" s="4"/>
      <c r="GT813" s="4"/>
      <c r="GU813" s="4"/>
      <c r="GV813" s="4"/>
      <c r="GW813" s="4"/>
      <c r="GX813" s="4"/>
      <c r="GY813" s="4"/>
      <c r="GZ813" s="4"/>
      <c r="HA813" s="4"/>
      <c r="HB813" s="4"/>
      <c r="HC813" s="4"/>
      <c r="HD813" s="4"/>
      <c r="HE813" s="4"/>
      <c r="HF813" s="4"/>
      <c r="HG813" s="4"/>
      <c r="HH813" s="4"/>
      <c r="HI813" s="4"/>
      <c r="HJ813" s="4"/>
      <c r="HK813" s="4"/>
      <c r="HL813" s="4"/>
      <c r="HM813" s="4"/>
      <c r="HN813" s="4"/>
      <c r="HO813" s="4"/>
      <c r="HP813" s="4"/>
      <c r="HQ813" s="4"/>
      <c r="HR813" s="4"/>
      <c r="HS813" s="4"/>
      <c r="HT813" s="4"/>
      <c r="HU813" s="4"/>
      <c r="HV813" s="4"/>
      <c r="HW813" s="4"/>
      <c r="HX813" s="4"/>
      <c r="HY813" s="4"/>
      <c r="HZ813" s="4"/>
      <c r="IA813" s="4"/>
      <c r="IB813" s="4"/>
      <c r="IC813" s="4"/>
      <c r="ID813" s="4"/>
      <c r="IE813" s="4"/>
      <c r="IF813" s="4"/>
      <c r="IG813" s="4"/>
      <c r="IH813" s="4"/>
      <c r="II813" s="4"/>
    </row>
    <row r="814" spans="1:243" s="38" customFormat="1" ht="12.75" x14ac:dyDescent="0.2">
      <c r="A814" s="8"/>
      <c r="B814" s="39"/>
      <c r="C814" s="39"/>
      <c r="D814" s="39"/>
      <c r="E814" s="40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  <c r="BB814" s="4"/>
      <c r="BC814" s="4"/>
      <c r="BD814" s="4"/>
      <c r="BE814" s="4"/>
      <c r="BF814" s="4"/>
      <c r="BG814" s="4"/>
      <c r="BH814" s="4"/>
      <c r="BI814" s="4"/>
      <c r="BJ814" s="4"/>
      <c r="BK814" s="4"/>
      <c r="BL814" s="4"/>
      <c r="BM814" s="4"/>
      <c r="BN814" s="4"/>
      <c r="BO814" s="4"/>
      <c r="BP814" s="4"/>
      <c r="BQ814" s="4"/>
      <c r="BR814" s="4"/>
      <c r="BS814" s="4"/>
      <c r="BT814" s="4"/>
      <c r="BU814" s="4"/>
      <c r="BV814" s="4"/>
      <c r="BW814" s="4"/>
      <c r="BX814" s="4"/>
      <c r="BY814" s="4"/>
      <c r="BZ814" s="4"/>
      <c r="CA814" s="4"/>
      <c r="CB814" s="4"/>
      <c r="CC814" s="4"/>
      <c r="CD814" s="4"/>
      <c r="CE814" s="4"/>
      <c r="CF814" s="4"/>
      <c r="CG814" s="4"/>
      <c r="CH814" s="4"/>
      <c r="CI814" s="4"/>
      <c r="CJ814" s="4"/>
      <c r="CK814" s="4"/>
      <c r="CL814" s="4"/>
      <c r="CM814" s="4"/>
      <c r="CN814" s="4"/>
      <c r="CO814" s="4"/>
      <c r="CP814" s="4"/>
      <c r="CQ814" s="4"/>
      <c r="CR814" s="4"/>
      <c r="CS814" s="4"/>
      <c r="CT814" s="4"/>
      <c r="CU814" s="4"/>
      <c r="CV814" s="4"/>
      <c r="CW814" s="4"/>
      <c r="CX814" s="4"/>
      <c r="CY814" s="4"/>
      <c r="CZ814" s="4"/>
      <c r="DA814" s="4"/>
      <c r="DB814" s="4"/>
      <c r="DC814" s="4"/>
      <c r="DD814" s="4"/>
      <c r="DE814" s="4"/>
      <c r="DF814" s="4"/>
      <c r="DG814" s="4"/>
      <c r="DH814" s="4"/>
      <c r="DI814" s="4"/>
      <c r="DJ814" s="4"/>
      <c r="DK814" s="4"/>
      <c r="DL814" s="4"/>
      <c r="DM814" s="4"/>
      <c r="DN814" s="4"/>
      <c r="DO814" s="4"/>
      <c r="DP814" s="4"/>
      <c r="DQ814" s="4"/>
      <c r="DR814" s="4"/>
      <c r="DS814" s="4"/>
      <c r="DT814" s="4"/>
      <c r="DU814" s="4"/>
      <c r="DV814" s="4"/>
      <c r="DW814" s="4"/>
      <c r="DX814" s="4"/>
      <c r="DY814" s="4"/>
      <c r="DZ814" s="4"/>
      <c r="EA814" s="4"/>
      <c r="EB814" s="4"/>
      <c r="EC814" s="4"/>
      <c r="ED814" s="4"/>
      <c r="EE814" s="4"/>
      <c r="EF814" s="4"/>
      <c r="EG814" s="4"/>
      <c r="EH814" s="4"/>
      <c r="EI814" s="4"/>
      <c r="EJ814" s="4"/>
      <c r="EK814" s="4"/>
      <c r="EL814" s="4"/>
      <c r="EM814" s="4"/>
      <c r="EN814" s="4"/>
      <c r="EO814" s="4"/>
      <c r="EP814" s="4"/>
      <c r="EQ814" s="4"/>
      <c r="ER814" s="4"/>
      <c r="ES814" s="4"/>
      <c r="ET814" s="4"/>
      <c r="EU814" s="4"/>
      <c r="EV814" s="4"/>
      <c r="EW814" s="4"/>
      <c r="EX814" s="4"/>
      <c r="EY814" s="4"/>
      <c r="EZ814" s="4"/>
      <c r="FA814" s="4"/>
      <c r="FB814" s="4"/>
      <c r="FC814" s="4"/>
      <c r="FD814" s="4"/>
      <c r="FE814" s="4"/>
      <c r="FF814" s="4"/>
      <c r="FG814" s="4"/>
      <c r="FH814" s="4"/>
      <c r="FI814" s="4"/>
      <c r="FJ814" s="4"/>
      <c r="FK814" s="4"/>
      <c r="FL814" s="4"/>
      <c r="FM814" s="4"/>
      <c r="FN814" s="4"/>
      <c r="FO814" s="4"/>
      <c r="FP814" s="4"/>
      <c r="FQ814" s="4"/>
      <c r="FR814" s="4"/>
      <c r="FS814" s="4"/>
      <c r="FT814" s="4"/>
      <c r="FU814" s="4"/>
      <c r="FV814" s="4"/>
      <c r="FW814" s="4"/>
      <c r="FX814" s="4"/>
      <c r="FY814" s="4"/>
      <c r="FZ814" s="4"/>
      <c r="GA814" s="4"/>
      <c r="GB814" s="4"/>
      <c r="GC814" s="4"/>
      <c r="GD814" s="4"/>
      <c r="GE814" s="4"/>
      <c r="GF814" s="4"/>
      <c r="GG814" s="4"/>
      <c r="GH814" s="4"/>
      <c r="GI814" s="4"/>
      <c r="GJ814" s="4"/>
      <c r="GK814" s="4"/>
      <c r="GL814" s="4"/>
      <c r="GM814" s="4"/>
      <c r="GN814" s="4"/>
      <c r="GO814" s="4"/>
      <c r="GP814" s="4"/>
      <c r="GQ814" s="4"/>
      <c r="GR814" s="4"/>
      <c r="GS814" s="4"/>
      <c r="GT814" s="4"/>
      <c r="GU814" s="4"/>
      <c r="GV814" s="4"/>
      <c r="GW814" s="4"/>
      <c r="GX814" s="4"/>
      <c r="GY814" s="4"/>
      <c r="GZ814" s="4"/>
      <c r="HA814" s="4"/>
      <c r="HB814" s="4"/>
      <c r="HC814" s="4"/>
      <c r="HD814" s="4"/>
      <c r="HE814" s="4"/>
      <c r="HF814" s="4"/>
      <c r="HG814" s="4"/>
      <c r="HH814" s="4"/>
      <c r="HI814" s="4"/>
      <c r="HJ814" s="4"/>
      <c r="HK814" s="4"/>
      <c r="HL814" s="4"/>
      <c r="HM814" s="4"/>
      <c r="HN814" s="4"/>
      <c r="HO814" s="4"/>
      <c r="HP814" s="4"/>
      <c r="HQ814" s="4"/>
      <c r="HR814" s="4"/>
      <c r="HS814" s="4"/>
      <c r="HT814" s="4"/>
      <c r="HU814" s="4"/>
      <c r="HV814" s="4"/>
      <c r="HW814" s="4"/>
      <c r="HX814" s="4"/>
      <c r="HY814" s="4"/>
      <c r="HZ814" s="4"/>
      <c r="IA814" s="4"/>
      <c r="IB814" s="4"/>
      <c r="IC814" s="4"/>
      <c r="ID814" s="4"/>
      <c r="IE814" s="4"/>
      <c r="IF814" s="4"/>
      <c r="IG814" s="4"/>
      <c r="IH814" s="4"/>
      <c r="II814" s="4"/>
    </row>
    <row r="815" spans="1:243" s="38" customFormat="1" ht="12.75" x14ac:dyDescent="0.2">
      <c r="A815" s="8"/>
      <c r="B815" s="39"/>
      <c r="C815" s="39"/>
      <c r="D815" s="39"/>
      <c r="E815" s="40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  <c r="BB815" s="4"/>
      <c r="BC815" s="4"/>
      <c r="BD815" s="4"/>
      <c r="BE815" s="4"/>
      <c r="BF815" s="4"/>
      <c r="BG815" s="4"/>
      <c r="BH815" s="4"/>
      <c r="BI815" s="4"/>
      <c r="BJ815" s="4"/>
      <c r="BK815" s="4"/>
      <c r="BL815" s="4"/>
      <c r="BM815" s="4"/>
      <c r="BN815" s="4"/>
      <c r="BO815" s="4"/>
      <c r="BP815" s="4"/>
      <c r="BQ815" s="4"/>
      <c r="BR815" s="4"/>
      <c r="BS815" s="4"/>
      <c r="BT815" s="4"/>
      <c r="BU815" s="4"/>
      <c r="BV815" s="4"/>
      <c r="BW815" s="4"/>
      <c r="BX815" s="4"/>
      <c r="BY815" s="4"/>
      <c r="BZ815" s="4"/>
      <c r="CA815" s="4"/>
      <c r="CB815" s="4"/>
      <c r="CC815" s="4"/>
      <c r="CD815" s="4"/>
      <c r="CE815" s="4"/>
      <c r="CF815" s="4"/>
      <c r="CG815" s="4"/>
      <c r="CH815" s="4"/>
      <c r="CI815" s="4"/>
      <c r="CJ815" s="4"/>
      <c r="CK815" s="4"/>
      <c r="CL815" s="4"/>
      <c r="CM815" s="4"/>
      <c r="CN815" s="4"/>
      <c r="CO815" s="4"/>
      <c r="CP815" s="4"/>
      <c r="CQ815" s="4"/>
      <c r="CR815" s="4"/>
      <c r="CS815" s="4"/>
      <c r="CT815" s="4"/>
      <c r="CU815" s="4"/>
      <c r="CV815" s="4"/>
      <c r="CW815" s="4"/>
      <c r="CX815" s="4"/>
      <c r="CY815" s="4"/>
      <c r="CZ815" s="4"/>
      <c r="DA815" s="4"/>
      <c r="DB815" s="4"/>
      <c r="DC815" s="4"/>
      <c r="DD815" s="4"/>
      <c r="DE815" s="4"/>
      <c r="DF815" s="4"/>
      <c r="DG815" s="4"/>
      <c r="DH815" s="4"/>
      <c r="DI815" s="4"/>
      <c r="DJ815" s="4"/>
      <c r="DK815" s="4"/>
      <c r="DL815" s="4"/>
      <c r="DM815" s="4"/>
      <c r="DN815" s="4"/>
      <c r="DO815" s="4"/>
      <c r="DP815" s="4"/>
      <c r="DQ815" s="4"/>
      <c r="DR815" s="4"/>
      <c r="DS815" s="4"/>
      <c r="DT815" s="4"/>
      <c r="DU815" s="4"/>
      <c r="DV815" s="4"/>
      <c r="DW815" s="4"/>
      <c r="DX815" s="4"/>
      <c r="DY815" s="4"/>
      <c r="DZ815" s="4"/>
      <c r="EA815" s="4"/>
      <c r="EB815" s="4"/>
      <c r="EC815" s="4"/>
      <c r="ED815" s="4"/>
      <c r="EE815" s="4"/>
      <c r="EF815" s="4"/>
      <c r="EG815" s="4"/>
      <c r="EH815" s="4"/>
      <c r="EI815" s="4"/>
      <c r="EJ815" s="4"/>
      <c r="EK815" s="4"/>
      <c r="EL815" s="4"/>
      <c r="EM815" s="4"/>
      <c r="EN815" s="4"/>
      <c r="EO815" s="4"/>
      <c r="EP815" s="4"/>
      <c r="EQ815" s="4"/>
      <c r="ER815" s="4"/>
      <c r="ES815" s="4"/>
      <c r="ET815" s="4"/>
      <c r="EU815" s="4"/>
      <c r="EV815" s="4"/>
      <c r="EW815" s="4"/>
      <c r="EX815" s="4"/>
      <c r="EY815" s="4"/>
      <c r="EZ815" s="4"/>
      <c r="FA815" s="4"/>
      <c r="FB815" s="4"/>
      <c r="FC815" s="4"/>
      <c r="FD815" s="4"/>
      <c r="FE815" s="4"/>
      <c r="FF815" s="4"/>
      <c r="FG815" s="4"/>
      <c r="FH815" s="4"/>
      <c r="FI815" s="4"/>
      <c r="FJ815" s="4"/>
      <c r="FK815" s="4"/>
      <c r="FL815" s="4"/>
      <c r="FM815" s="4"/>
      <c r="FN815" s="4"/>
      <c r="FO815" s="4"/>
      <c r="FP815" s="4"/>
      <c r="FQ815" s="4"/>
      <c r="FR815" s="4"/>
      <c r="FS815" s="4"/>
      <c r="FT815" s="4"/>
      <c r="FU815" s="4"/>
      <c r="FV815" s="4"/>
      <c r="FW815" s="4"/>
      <c r="FX815" s="4"/>
      <c r="FY815" s="4"/>
      <c r="FZ815" s="4"/>
      <c r="GA815" s="4"/>
      <c r="GB815" s="4"/>
      <c r="GC815" s="4"/>
      <c r="GD815" s="4"/>
      <c r="GE815" s="4"/>
      <c r="GF815" s="4"/>
      <c r="GG815" s="4"/>
      <c r="GH815" s="4"/>
      <c r="GI815" s="4"/>
      <c r="GJ815" s="4"/>
      <c r="GK815" s="4"/>
      <c r="GL815" s="4"/>
      <c r="GM815" s="4"/>
      <c r="GN815" s="4"/>
      <c r="GO815" s="4"/>
      <c r="GP815" s="4"/>
      <c r="GQ815" s="4"/>
      <c r="GR815" s="4"/>
      <c r="GS815" s="4"/>
      <c r="GT815" s="4"/>
      <c r="GU815" s="4"/>
      <c r="GV815" s="4"/>
      <c r="GW815" s="4"/>
      <c r="GX815" s="4"/>
      <c r="GY815" s="4"/>
      <c r="GZ815" s="4"/>
      <c r="HA815" s="4"/>
      <c r="HB815" s="4"/>
      <c r="HC815" s="4"/>
      <c r="HD815" s="4"/>
      <c r="HE815" s="4"/>
      <c r="HF815" s="4"/>
      <c r="HG815" s="4"/>
      <c r="HH815" s="4"/>
      <c r="HI815" s="4"/>
      <c r="HJ815" s="4"/>
      <c r="HK815" s="4"/>
      <c r="HL815" s="4"/>
      <c r="HM815" s="4"/>
      <c r="HN815" s="4"/>
      <c r="HO815" s="4"/>
      <c r="HP815" s="4"/>
      <c r="HQ815" s="4"/>
      <c r="HR815" s="4"/>
      <c r="HS815" s="4"/>
      <c r="HT815" s="4"/>
      <c r="HU815" s="4"/>
      <c r="HV815" s="4"/>
      <c r="HW815" s="4"/>
      <c r="HX815" s="4"/>
      <c r="HY815" s="4"/>
      <c r="HZ815" s="4"/>
      <c r="IA815" s="4"/>
      <c r="IB815" s="4"/>
      <c r="IC815" s="4"/>
      <c r="ID815" s="4"/>
      <c r="IE815" s="4"/>
      <c r="IF815" s="4"/>
      <c r="IG815" s="4"/>
      <c r="IH815" s="4"/>
      <c r="II815" s="4"/>
    </row>
    <row r="816" spans="1:243" s="38" customFormat="1" ht="12.75" x14ac:dyDescent="0.2">
      <c r="A816" s="8"/>
      <c r="B816" s="39"/>
      <c r="C816" s="39"/>
      <c r="D816" s="39"/>
      <c r="E816" s="40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  <c r="BB816" s="4"/>
      <c r="BC816" s="4"/>
      <c r="BD816" s="4"/>
      <c r="BE816" s="4"/>
      <c r="BF816" s="4"/>
      <c r="BG816" s="4"/>
      <c r="BH816" s="4"/>
      <c r="BI816" s="4"/>
      <c r="BJ816" s="4"/>
      <c r="BK816" s="4"/>
      <c r="BL816" s="4"/>
      <c r="BM816" s="4"/>
      <c r="BN816" s="4"/>
      <c r="BO816" s="4"/>
      <c r="BP816" s="4"/>
      <c r="BQ816" s="4"/>
      <c r="BR816" s="4"/>
      <c r="BS816" s="4"/>
      <c r="BT816" s="4"/>
      <c r="BU816" s="4"/>
      <c r="BV816" s="4"/>
      <c r="BW816" s="4"/>
      <c r="BX816" s="4"/>
      <c r="BY816" s="4"/>
      <c r="BZ816" s="4"/>
      <c r="CA816" s="4"/>
      <c r="CB816" s="4"/>
      <c r="CC816" s="4"/>
      <c r="CD816" s="4"/>
      <c r="CE816" s="4"/>
      <c r="CF816" s="4"/>
      <c r="CG816" s="4"/>
      <c r="CH816" s="4"/>
      <c r="CI816" s="4"/>
      <c r="CJ816" s="4"/>
      <c r="CK816" s="4"/>
      <c r="CL816" s="4"/>
      <c r="CM816" s="4"/>
      <c r="CN816" s="4"/>
      <c r="CO816" s="4"/>
      <c r="CP816" s="4"/>
      <c r="CQ816" s="4"/>
      <c r="CR816" s="4"/>
      <c r="CS816" s="4"/>
      <c r="CT816" s="4"/>
      <c r="CU816" s="4"/>
      <c r="CV816" s="4"/>
      <c r="CW816" s="4"/>
      <c r="CX816" s="4"/>
      <c r="CY816" s="4"/>
      <c r="CZ816" s="4"/>
      <c r="DA816" s="4"/>
      <c r="DB816" s="4"/>
      <c r="DC816" s="4"/>
      <c r="DD816" s="4"/>
      <c r="DE816" s="4"/>
      <c r="DF816" s="4"/>
      <c r="DG816" s="4"/>
      <c r="DH816" s="4"/>
      <c r="DI816" s="4"/>
      <c r="DJ816" s="4"/>
      <c r="DK816" s="4"/>
      <c r="DL816" s="4"/>
      <c r="DM816" s="4"/>
      <c r="DN816" s="4"/>
      <c r="DO816" s="4"/>
      <c r="DP816" s="4"/>
      <c r="DQ816" s="4"/>
      <c r="DR816" s="4"/>
      <c r="DS816" s="4"/>
      <c r="DT816" s="4"/>
      <c r="DU816" s="4"/>
      <c r="DV816" s="4"/>
      <c r="DW816" s="4"/>
      <c r="DX816" s="4"/>
      <c r="DY816" s="4"/>
      <c r="DZ816" s="4"/>
      <c r="EA816" s="4"/>
      <c r="EB816" s="4"/>
      <c r="EC816" s="4"/>
      <c r="ED816" s="4"/>
      <c r="EE816" s="4"/>
      <c r="EF816" s="4"/>
      <c r="EG816" s="4"/>
      <c r="EH816" s="4"/>
      <c r="EI816" s="4"/>
      <c r="EJ816" s="4"/>
      <c r="EK816" s="4"/>
      <c r="EL816" s="4"/>
      <c r="EM816" s="4"/>
      <c r="EN816" s="4"/>
      <c r="EO816" s="4"/>
      <c r="EP816" s="4"/>
      <c r="EQ816" s="4"/>
      <c r="ER816" s="4"/>
      <c r="ES816" s="4"/>
      <c r="ET816" s="4"/>
      <c r="EU816" s="4"/>
      <c r="EV816" s="4"/>
      <c r="EW816" s="4"/>
      <c r="EX816" s="4"/>
      <c r="EY816" s="4"/>
      <c r="EZ816" s="4"/>
      <c r="FA816" s="4"/>
      <c r="FB816" s="4"/>
      <c r="FC816" s="4"/>
      <c r="FD816" s="4"/>
      <c r="FE816" s="4"/>
      <c r="FF816" s="4"/>
      <c r="FG816" s="4"/>
      <c r="FH816" s="4"/>
      <c r="FI816" s="4"/>
      <c r="FJ816" s="4"/>
      <c r="FK816" s="4"/>
      <c r="FL816" s="4"/>
      <c r="FM816" s="4"/>
      <c r="FN816" s="4"/>
      <c r="FO816" s="4"/>
      <c r="FP816" s="4"/>
      <c r="FQ816" s="4"/>
      <c r="FR816" s="4"/>
      <c r="FS816" s="4"/>
      <c r="FT816" s="4"/>
      <c r="FU816" s="4"/>
      <c r="FV816" s="4"/>
      <c r="FW816" s="4"/>
      <c r="FX816" s="4"/>
      <c r="FY816" s="4"/>
      <c r="FZ816" s="4"/>
      <c r="GA816" s="4"/>
      <c r="GB816" s="4"/>
      <c r="GC816" s="4"/>
      <c r="GD816" s="4"/>
      <c r="GE816" s="4"/>
      <c r="GF816" s="4"/>
      <c r="GG816" s="4"/>
      <c r="GH816" s="4"/>
      <c r="GI816" s="4"/>
      <c r="GJ816" s="4"/>
      <c r="GK816" s="4"/>
      <c r="GL816" s="4"/>
      <c r="GM816" s="4"/>
      <c r="GN816" s="4"/>
      <c r="GO816" s="4"/>
      <c r="GP816" s="4"/>
      <c r="GQ816" s="4"/>
      <c r="GR816" s="4"/>
      <c r="GS816" s="4"/>
      <c r="GT816" s="4"/>
      <c r="GU816" s="4"/>
      <c r="GV816" s="4"/>
      <c r="GW816" s="4"/>
      <c r="GX816" s="4"/>
      <c r="GY816" s="4"/>
      <c r="GZ816" s="4"/>
      <c r="HA816" s="4"/>
      <c r="HB816" s="4"/>
      <c r="HC816" s="4"/>
      <c r="HD816" s="4"/>
      <c r="HE816" s="4"/>
      <c r="HF816" s="4"/>
      <c r="HG816" s="4"/>
      <c r="HH816" s="4"/>
      <c r="HI816" s="4"/>
      <c r="HJ816" s="4"/>
      <c r="HK816" s="4"/>
      <c r="HL816" s="4"/>
      <c r="HM816" s="4"/>
      <c r="HN816" s="4"/>
      <c r="HO816" s="4"/>
      <c r="HP816" s="4"/>
      <c r="HQ816" s="4"/>
      <c r="HR816" s="4"/>
      <c r="HS816" s="4"/>
      <c r="HT816" s="4"/>
      <c r="HU816" s="4"/>
      <c r="HV816" s="4"/>
      <c r="HW816" s="4"/>
      <c r="HX816" s="4"/>
      <c r="HY816" s="4"/>
      <c r="HZ816" s="4"/>
      <c r="IA816" s="4"/>
      <c r="IB816" s="4"/>
      <c r="IC816" s="4"/>
      <c r="ID816" s="4"/>
      <c r="IE816" s="4"/>
      <c r="IF816" s="4"/>
      <c r="IG816" s="4"/>
      <c r="IH816" s="4"/>
      <c r="II816" s="4"/>
    </row>
    <row r="817" spans="1:243" s="38" customFormat="1" ht="12.75" x14ac:dyDescent="0.2">
      <c r="A817" s="8"/>
      <c r="B817" s="39"/>
      <c r="C817" s="39"/>
      <c r="D817" s="39"/>
      <c r="E817" s="40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  <c r="BB817" s="4"/>
      <c r="BC817" s="4"/>
      <c r="BD817" s="4"/>
      <c r="BE817" s="4"/>
      <c r="BF817" s="4"/>
      <c r="BG817" s="4"/>
      <c r="BH817" s="4"/>
      <c r="BI817" s="4"/>
      <c r="BJ817" s="4"/>
      <c r="BK817" s="4"/>
      <c r="BL817" s="4"/>
      <c r="BM817" s="4"/>
      <c r="BN817" s="4"/>
      <c r="BO817" s="4"/>
      <c r="BP817" s="4"/>
      <c r="BQ817" s="4"/>
      <c r="BR817" s="4"/>
      <c r="BS817" s="4"/>
      <c r="BT817" s="4"/>
      <c r="BU817" s="4"/>
      <c r="BV817" s="4"/>
      <c r="BW817" s="4"/>
      <c r="BX817" s="4"/>
      <c r="BY817" s="4"/>
      <c r="BZ817" s="4"/>
      <c r="CA817" s="4"/>
      <c r="CB817" s="4"/>
      <c r="CC817" s="4"/>
      <c r="CD817" s="4"/>
      <c r="CE817" s="4"/>
      <c r="CF817" s="4"/>
      <c r="CG817" s="4"/>
      <c r="CH817" s="4"/>
      <c r="CI817" s="4"/>
      <c r="CJ817" s="4"/>
      <c r="CK817" s="4"/>
      <c r="CL817" s="4"/>
      <c r="CM817" s="4"/>
      <c r="CN817" s="4"/>
      <c r="CO817" s="4"/>
      <c r="CP817" s="4"/>
      <c r="CQ817" s="4"/>
      <c r="CR817" s="4"/>
      <c r="CS817" s="4"/>
      <c r="CT817" s="4"/>
      <c r="CU817" s="4"/>
      <c r="CV817" s="4"/>
      <c r="CW817" s="4"/>
      <c r="CX817" s="4"/>
      <c r="CY817" s="4"/>
      <c r="CZ817" s="4"/>
      <c r="DA817" s="4"/>
      <c r="DB817" s="4"/>
      <c r="DC817" s="4"/>
      <c r="DD817" s="4"/>
      <c r="DE817" s="4"/>
      <c r="DF817" s="4"/>
      <c r="DG817" s="4"/>
      <c r="DH817" s="4"/>
      <c r="DI817" s="4"/>
      <c r="DJ817" s="4"/>
      <c r="DK817" s="4"/>
      <c r="DL817" s="4"/>
      <c r="DM817" s="4"/>
      <c r="DN817" s="4"/>
      <c r="DO817" s="4"/>
      <c r="DP817" s="4"/>
      <c r="DQ817" s="4"/>
      <c r="DR817" s="4"/>
      <c r="DS817" s="4"/>
      <c r="DT817" s="4"/>
      <c r="DU817" s="4"/>
      <c r="DV817" s="4"/>
      <c r="DW817" s="4"/>
      <c r="DX817" s="4"/>
      <c r="DY817" s="4"/>
      <c r="DZ817" s="4"/>
      <c r="EA817" s="4"/>
      <c r="EB817" s="4"/>
      <c r="EC817" s="4"/>
      <c r="ED817" s="4"/>
      <c r="EE817" s="4"/>
      <c r="EF817" s="4"/>
      <c r="EG817" s="4"/>
      <c r="EH817" s="4"/>
      <c r="EI817" s="4"/>
      <c r="EJ817" s="4"/>
      <c r="EK817" s="4"/>
      <c r="EL817" s="4"/>
      <c r="EM817" s="4"/>
      <c r="EN817" s="4"/>
      <c r="EO817" s="4"/>
      <c r="EP817" s="4"/>
      <c r="EQ817" s="4"/>
      <c r="ER817" s="4"/>
      <c r="ES817" s="4"/>
      <c r="ET817" s="4"/>
      <c r="EU817" s="4"/>
      <c r="EV817" s="4"/>
      <c r="EW817" s="4"/>
      <c r="EX817" s="4"/>
      <c r="EY817" s="4"/>
      <c r="EZ817" s="4"/>
      <c r="FA817" s="4"/>
      <c r="FB817" s="4"/>
      <c r="FC817" s="4"/>
      <c r="FD817" s="4"/>
      <c r="FE817" s="4"/>
      <c r="FF817" s="4"/>
      <c r="FG817" s="4"/>
      <c r="FH817" s="4"/>
      <c r="FI817" s="4"/>
      <c r="FJ817" s="4"/>
      <c r="FK817" s="4"/>
      <c r="FL817" s="4"/>
      <c r="FM817" s="4"/>
      <c r="FN817" s="4"/>
      <c r="FO817" s="4"/>
      <c r="FP817" s="4"/>
      <c r="FQ817" s="4"/>
      <c r="FR817" s="4"/>
      <c r="FS817" s="4"/>
      <c r="FT817" s="4"/>
      <c r="FU817" s="4"/>
      <c r="FV817" s="4"/>
      <c r="FW817" s="4"/>
      <c r="FX817" s="4"/>
      <c r="FY817" s="4"/>
      <c r="FZ817" s="4"/>
      <c r="GA817" s="4"/>
      <c r="GB817" s="4"/>
      <c r="GC817" s="4"/>
      <c r="GD817" s="4"/>
      <c r="GE817" s="4"/>
      <c r="GF817" s="4"/>
      <c r="GG817" s="4"/>
      <c r="GH817" s="4"/>
      <c r="GI817" s="4"/>
      <c r="GJ817" s="4"/>
      <c r="GK817" s="4"/>
      <c r="GL817" s="4"/>
      <c r="GM817" s="4"/>
      <c r="GN817" s="4"/>
      <c r="GO817" s="4"/>
      <c r="GP817" s="4"/>
      <c r="GQ817" s="4"/>
      <c r="GR817" s="4"/>
      <c r="GS817" s="4"/>
      <c r="GT817" s="4"/>
      <c r="GU817" s="4"/>
      <c r="GV817" s="4"/>
      <c r="GW817" s="4"/>
      <c r="GX817" s="4"/>
      <c r="GY817" s="4"/>
      <c r="GZ817" s="4"/>
      <c r="HA817" s="4"/>
      <c r="HB817" s="4"/>
      <c r="HC817" s="4"/>
      <c r="HD817" s="4"/>
      <c r="HE817" s="4"/>
      <c r="HF817" s="4"/>
      <c r="HG817" s="4"/>
      <c r="HH817" s="4"/>
      <c r="HI817" s="4"/>
      <c r="HJ817" s="4"/>
      <c r="HK817" s="4"/>
      <c r="HL817" s="4"/>
      <c r="HM817" s="4"/>
      <c r="HN817" s="4"/>
      <c r="HO817" s="4"/>
      <c r="HP817" s="4"/>
      <c r="HQ817" s="4"/>
      <c r="HR817" s="4"/>
      <c r="HS817" s="4"/>
      <c r="HT817" s="4"/>
      <c r="HU817" s="4"/>
      <c r="HV817" s="4"/>
      <c r="HW817" s="4"/>
      <c r="HX817" s="4"/>
      <c r="HY817" s="4"/>
      <c r="HZ817" s="4"/>
      <c r="IA817" s="4"/>
      <c r="IB817" s="4"/>
      <c r="IC817" s="4"/>
      <c r="ID817" s="4"/>
      <c r="IE817" s="4"/>
      <c r="IF817" s="4"/>
      <c r="IG817" s="4"/>
      <c r="IH817" s="4"/>
      <c r="II817" s="4"/>
    </row>
    <row r="818" spans="1:243" s="38" customFormat="1" ht="12.75" x14ac:dyDescent="0.2">
      <c r="A818" s="8"/>
      <c r="B818" s="39"/>
      <c r="C818" s="39"/>
      <c r="D818" s="39"/>
      <c r="E818" s="40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  <c r="BB818" s="4"/>
      <c r="BC818" s="4"/>
      <c r="BD818" s="4"/>
      <c r="BE818" s="4"/>
      <c r="BF818" s="4"/>
      <c r="BG818" s="4"/>
      <c r="BH818" s="4"/>
      <c r="BI818" s="4"/>
      <c r="BJ818" s="4"/>
      <c r="BK818" s="4"/>
      <c r="BL818" s="4"/>
      <c r="BM818" s="4"/>
      <c r="BN818" s="4"/>
      <c r="BO818" s="4"/>
      <c r="BP818" s="4"/>
      <c r="BQ818" s="4"/>
      <c r="BR818" s="4"/>
      <c r="BS818" s="4"/>
      <c r="BT818" s="4"/>
      <c r="BU818" s="4"/>
      <c r="BV818" s="4"/>
      <c r="BW818" s="4"/>
      <c r="BX818" s="4"/>
      <c r="BY818" s="4"/>
      <c r="BZ818" s="4"/>
      <c r="CA818" s="4"/>
      <c r="CB818" s="4"/>
      <c r="CC818" s="4"/>
      <c r="CD818" s="4"/>
      <c r="CE818" s="4"/>
      <c r="CF818" s="4"/>
      <c r="CG818" s="4"/>
      <c r="CH818" s="4"/>
      <c r="CI818" s="4"/>
      <c r="CJ818" s="4"/>
      <c r="CK818" s="4"/>
      <c r="CL818" s="4"/>
      <c r="CM818" s="4"/>
      <c r="CN818" s="4"/>
      <c r="CO818" s="4"/>
      <c r="CP818" s="4"/>
      <c r="CQ818" s="4"/>
      <c r="CR818" s="4"/>
      <c r="CS818" s="4"/>
      <c r="CT818" s="4"/>
      <c r="CU818" s="4"/>
      <c r="CV818" s="4"/>
      <c r="CW818" s="4"/>
      <c r="CX818" s="4"/>
      <c r="CY818" s="4"/>
      <c r="CZ818" s="4"/>
      <c r="DA818" s="4"/>
      <c r="DB818" s="4"/>
      <c r="DC818" s="4"/>
      <c r="DD818" s="4"/>
      <c r="DE818" s="4"/>
      <c r="DF818" s="4"/>
      <c r="DG818" s="4"/>
      <c r="DH818" s="4"/>
      <c r="DI818" s="4"/>
      <c r="DJ818" s="4"/>
      <c r="DK818" s="4"/>
      <c r="DL818" s="4"/>
      <c r="DM818" s="4"/>
      <c r="DN818" s="4"/>
      <c r="DO818" s="4"/>
      <c r="DP818" s="4"/>
      <c r="DQ818" s="4"/>
      <c r="DR818" s="4"/>
      <c r="DS818" s="4"/>
      <c r="DT818" s="4"/>
      <c r="DU818" s="4"/>
      <c r="DV818" s="4"/>
      <c r="DW818" s="4"/>
      <c r="DX818" s="4"/>
      <c r="DY818" s="4"/>
      <c r="DZ818" s="4"/>
      <c r="EA818" s="4"/>
      <c r="EB818" s="4"/>
      <c r="EC818" s="4"/>
      <c r="ED818" s="4"/>
      <c r="EE818" s="4"/>
      <c r="EF818" s="4"/>
      <c r="EG818" s="4"/>
      <c r="EH818" s="4"/>
      <c r="EI818" s="4"/>
      <c r="EJ818" s="4"/>
      <c r="EK818" s="4"/>
      <c r="EL818" s="4"/>
      <c r="EM818" s="4"/>
      <c r="EN818" s="4"/>
      <c r="EO818" s="4"/>
      <c r="EP818" s="4"/>
      <c r="EQ818" s="4"/>
      <c r="ER818" s="4"/>
      <c r="ES818" s="4"/>
      <c r="ET818" s="4"/>
      <c r="EU818" s="4"/>
      <c r="EV818" s="4"/>
      <c r="EW818" s="4"/>
      <c r="EX818" s="4"/>
      <c r="EY818" s="4"/>
      <c r="EZ818" s="4"/>
      <c r="FA818" s="4"/>
      <c r="FB818" s="4"/>
      <c r="FC818" s="4"/>
      <c r="FD818" s="4"/>
      <c r="FE818" s="4"/>
      <c r="FF818" s="4"/>
      <c r="FG818" s="4"/>
      <c r="FH818" s="4"/>
      <c r="FI818" s="4"/>
      <c r="FJ818" s="4"/>
      <c r="FK818" s="4"/>
      <c r="FL818" s="4"/>
      <c r="FM818" s="4"/>
      <c r="FN818" s="4"/>
      <c r="FO818" s="4"/>
      <c r="FP818" s="4"/>
      <c r="FQ818" s="4"/>
      <c r="FR818" s="4"/>
      <c r="FS818" s="4"/>
      <c r="FT818" s="4"/>
      <c r="FU818" s="4"/>
      <c r="FV818" s="4"/>
      <c r="FW818" s="4"/>
      <c r="FX818" s="4"/>
      <c r="FY818" s="4"/>
      <c r="FZ818" s="4"/>
      <c r="GA818" s="4"/>
      <c r="GB818" s="4"/>
      <c r="GC818" s="4"/>
      <c r="GD818" s="4"/>
      <c r="GE818" s="4"/>
      <c r="GF818" s="4"/>
      <c r="GG818" s="4"/>
      <c r="GH818" s="4"/>
      <c r="GI818" s="4"/>
      <c r="GJ818" s="4"/>
      <c r="GK818" s="4"/>
      <c r="GL818" s="4"/>
      <c r="GM818" s="4"/>
      <c r="GN818" s="4"/>
      <c r="GO818" s="4"/>
      <c r="GP818" s="4"/>
      <c r="GQ818" s="4"/>
      <c r="GR818" s="4"/>
      <c r="GS818" s="4"/>
      <c r="GT818" s="4"/>
      <c r="GU818" s="4"/>
      <c r="GV818" s="4"/>
      <c r="GW818" s="4"/>
      <c r="GX818" s="4"/>
      <c r="GY818" s="4"/>
      <c r="GZ818" s="4"/>
      <c r="HA818" s="4"/>
      <c r="HB818" s="4"/>
      <c r="HC818" s="4"/>
      <c r="HD818" s="4"/>
      <c r="HE818" s="4"/>
      <c r="HF818" s="4"/>
      <c r="HG818" s="4"/>
      <c r="HH818" s="4"/>
      <c r="HI818" s="4"/>
      <c r="HJ818" s="4"/>
      <c r="HK818" s="4"/>
      <c r="HL818" s="4"/>
      <c r="HM818" s="4"/>
      <c r="HN818" s="4"/>
      <c r="HO818" s="4"/>
      <c r="HP818" s="4"/>
      <c r="HQ818" s="4"/>
      <c r="HR818" s="4"/>
      <c r="HS818" s="4"/>
      <c r="HT818" s="4"/>
      <c r="HU818" s="4"/>
      <c r="HV818" s="4"/>
      <c r="HW818" s="4"/>
      <c r="HX818" s="4"/>
      <c r="HY818" s="4"/>
      <c r="HZ818" s="4"/>
      <c r="IA818" s="4"/>
      <c r="IB818" s="4"/>
      <c r="IC818" s="4"/>
      <c r="ID818" s="4"/>
      <c r="IE818" s="4"/>
      <c r="IF818" s="4"/>
      <c r="IG818" s="4"/>
      <c r="IH818" s="4"/>
      <c r="II818" s="4"/>
    </row>
    <row r="819" spans="1:243" s="38" customFormat="1" ht="12.75" x14ac:dyDescent="0.2">
      <c r="A819" s="8"/>
      <c r="B819" s="39"/>
      <c r="C819" s="39"/>
      <c r="D819" s="39"/>
      <c r="E819" s="40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  <c r="BB819" s="4"/>
      <c r="BC819" s="4"/>
      <c r="BD819" s="4"/>
      <c r="BE819" s="4"/>
      <c r="BF819" s="4"/>
      <c r="BG819" s="4"/>
      <c r="BH819" s="4"/>
      <c r="BI819" s="4"/>
      <c r="BJ819" s="4"/>
      <c r="BK819" s="4"/>
      <c r="BL819" s="4"/>
      <c r="BM819" s="4"/>
      <c r="BN819" s="4"/>
      <c r="BO819" s="4"/>
      <c r="BP819" s="4"/>
      <c r="BQ819" s="4"/>
      <c r="BR819" s="4"/>
      <c r="BS819" s="4"/>
      <c r="BT819" s="4"/>
      <c r="BU819" s="4"/>
      <c r="BV819" s="4"/>
      <c r="BW819" s="4"/>
      <c r="BX819" s="4"/>
      <c r="BY819" s="4"/>
      <c r="BZ819" s="4"/>
      <c r="CA819" s="4"/>
      <c r="CB819" s="4"/>
      <c r="CC819" s="4"/>
      <c r="CD819" s="4"/>
      <c r="CE819" s="4"/>
      <c r="CF819" s="4"/>
      <c r="CG819" s="4"/>
      <c r="CH819" s="4"/>
      <c r="CI819" s="4"/>
      <c r="CJ819" s="4"/>
      <c r="CK819" s="4"/>
      <c r="CL819" s="4"/>
      <c r="CM819" s="4"/>
      <c r="CN819" s="4"/>
      <c r="CO819" s="4"/>
      <c r="CP819" s="4"/>
      <c r="CQ819" s="4"/>
      <c r="CR819" s="4"/>
      <c r="CS819" s="4"/>
      <c r="CT819" s="4"/>
      <c r="CU819" s="4"/>
      <c r="CV819" s="4"/>
      <c r="CW819" s="4"/>
      <c r="CX819" s="4"/>
      <c r="CY819" s="4"/>
      <c r="CZ819" s="4"/>
      <c r="DA819" s="4"/>
      <c r="DB819" s="4"/>
      <c r="DC819" s="4"/>
      <c r="DD819" s="4"/>
      <c r="DE819" s="4"/>
      <c r="DF819" s="4"/>
      <c r="DG819" s="4"/>
      <c r="DH819" s="4"/>
      <c r="DI819" s="4"/>
      <c r="DJ819" s="4"/>
      <c r="DK819" s="4"/>
      <c r="DL819" s="4"/>
      <c r="DM819" s="4"/>
      <c r="DN819" s="4"/>
      <c r="DO819" s="4"/>
      <c r="DP819" s="4"/>
      <c r="DQ819" s="4"/>
      <c r="DR819" s="4"/>
      <c r="DS819" s="4"/>
      <c r="DT819" s="4"/>
      <c r="DU819" s="4"/>
      <c r="DV819" s="4"/>
      <c r="DW819" s="4"/>
      <c r="DX819" s="4"/>
      <c r="DY819" s="4"/>
      <c r="DZ819" s="4"/>
      <c r="EA819" s="4"/>
      <c r="EB819" s="4"/>
      <c r="EC819" s="4"/>
      <c r="ED819" s="4"/>
      <c r="EE819" s="4"/>
      <c r="EF819" s="4"/>
      <c r="EG819" s="4"/>
      <c r="EH819" s="4"/>
      <c r="EI819" s="4"/>
      <c r="EJ819" s="4"/>
      <c r="EK819" s="4"/>
      <c r="EL819" s="4"/>
      <c r="EM819" s="4"/>
      <c r="EN819" s="4"/>
      <c r="EO819" s="4"/>
      <c r="EP819" s="4"/>
      <c r="EQ819" s="4"/>
      <c r="ER819" s="4"/>
      <c r="ES819" s="4"/>
      <c r="ET819" s="4"/>
      <c r="EU819" s="4"/>
      <c r="EV819" s="4"/>
      <c r="EW819" s="4"/>
      <c r="EX819" s="4"/>
      <c r="EY819" s="4"/>
      <c r="EZ819" s="4"/>
      <c r="FA819" s="4"/>
      <c r="FB819" s="4"/>
      <c r="FC819" s="4"/>
      <c r="FD819" s="4"/>
      <c r="FE819" s="4"/>
      <c r="FF819" s="4"/>
      <c r="FG819" s="4"/>
      <c r="FH819" s="4"/>
      <c r="FI819" s="4"/>
      <c r="FJ819" s="4"/>
      <c r="FK819" s="4"/>
      <c r="FL819" s="4"/>
      <c r="FM819" s="4"/>
      <c r="FN819" s="4"/>
      <c r="FO819" s="4"/>
      <c r="FP819" s="4"/>
      <c r="FQ819" s="4"/>
      <c r="FR819" s="4"/>
      <c r="FS819" s="4"/>
      <c r="FT819" s="4"/>
      <c r="FU819" s="4"/>
      <c r="FV819" s="4"/>
      <c r="FW819" s="4"/>
      <c r="FX819" s="4"/>
      <c r="FY819" s="4"/>
      <c r="FZ819" s="4"/>
      <c r="GA819" s="4"/>
      <c r="GB819" s="4"/>
      <c r="GC819" s="4"/>
      <c r="GD819" s="4"/>
      <c r="GE819" s="4"/>
      <c r="GF819" s="4"/>
      <c r="GG819" s="4"/>
      <c r="GH819" s="4"/>
      <c r="GI819" s="4"/>
      <c r="GJ819" s="4"/>
      <c r="GK819" s="4"/>
      <c r="GL819" s="4"/>
      <c r="GM819" s="4"/>
      <c r="GN819" s="4"/>
      <c r="GO819" s="4"/>
      <c r="GP819" s="4"/>
      <c r="GQ819" s="4"/>
      <c r="GR819" s="4"/>
      <c r="GS819" s="4"/>
      <c r="GT819" s="4"/>
      <c r="GU819" s="4"/>
      <c r="GV819" s="4"/>
      <c r="GW819" s="4"/>
      <c r="GX819" s="4"/>
      <c r="GY819" s="4"/>
      <c r="GZ819" s="4"/>
      <c r="HA819" s="4"/>
      <c r="HB819" s="4"/>
      <c r="HC819" s="4"/>
      <c r="HD819" s="4"/>
      <c r="HE819" s="4"/>
      <c r="HF819" s="4"/>
      <c r="HG819" s="4"/>
      <c r="HH819" s="4"/>
      <c r="HI819" s="4"/>
      <c r="HJ819" s="4"/>
      <c r="HK819" s="4"/>
      <c r="HL819" s="4"/>
      <c r="HM819" s="4"/>
      <c r="HN819" s="4"/>
      <c r="HO819" s="4"/>
      <c r="HP819" s="4"/>
      <c r="HQ819" s="4"/>
      <c r="HR819" s="4"/>
      <c r="HS819" s="4"/>
      <c r="HT819" s="4"/>
      <c r="HU819" s="4"/>
      <c r="HV819" s="4"/>
      <c r="HW819" s="4"/>
      <c r="HX819" s="4"/>
      <c r="HY819" s="4"/>
      <c r="HZ819" s="4"/>
      <c r="IA819" s="4"/>
      <c r="IB819" s="4"/>
      <c r="IC819" s="4"/>
      <c r="ID819" s="4"/>
      <c r="IE819" s="4"/>
      <c r="IF819" s="4"/>
      <c r="IG819" s="4"/>
      <c r="IH819" s="4"/>
      <c r="II819" s="4"/>
    </row>
    <row r="820" spans="1:243" s="38" customFormat="1" ht="12.75" x14ac:dyDescent="0.2">
      <c r="A820" s="8"/>
      <c r="B820" s="39"/>
      <c r="C820" s="39"/>
      <c r="D820" s="39"/>
      <c r="E820" s="40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  <c r="BB820" s="4"/>
      <c r="BC820" s="4"/>
      <c r="BD820" s="4"/>
      <c r="BE820" s="4"/>
      <c r="BF820" s="4"/>
      <c r="BG820" s="4"/>
      <c r="BH820" s="4"/>
      <c r="BI820" s="4"/>
      <c r="BJ820" s="4"/>
      <c r="BK820" s="4"/>
      <c r="BL820" s="4"/>
      <c r="BM820" s="4"/>
      <c r="BN820" s="4"/>
      <c r="BO820" s="4"/>
      <c r="BP820" s="4"/>
      <c r="BQ820" s="4"/>
      <c r="BR820" s="4"/>
      <c r="BS820" s="4"/>
      <c r="BT820" s="4"/>
      <c r="BU820" s="4"/>
      <c r="BV820" s="4"/>
      <c r="BW820" s="4"/>
      <c r="BX820" s="4"/>
      <c r="BY820" s="4"/>
      <c r="BZ820" s="4"/>
      <c r="CA820" s="4"/>
      <c r="CB820" s="4"/>
      <c r="CC820" s="4"/>
      <c r="CD820" s="4"/>
      <c r="CE820" s="4"/>
      <c r="CF820" s="4"/>
      <c r="CG820" s="4"/>
      <c r="CH820" s="4"/>
      <c r="CI820" s="4"/>
      <c r="CJ820" s="4"/>
      <c r="CK820" s="4"/>
      <c r="CL820" s="4"/>
      <c r="CM820" s="4"/>
      <c r="CN820" s="4"/>
      <c r="CO820" s="4"/>
      <c r="CP820" s="4"/>
      <c r="CQ820" s="4"/>
      <c r="CR820" s="4"/>
      <c r="CS820" s="4"/>
      <c r="CT820" s="4"/>
      <c r="CU820" s="4"/>
      <c r="CV820" s="4"/>
      <c r="CW820" s="4"/>
      <c r="CX820" s="4"/>
      <c r="CY820" s="4"/>
      <c r="CZ820" s="4"/>
      <c r="DA820" s="4"/>
      <c r="DB820" s="4"/>
      <c r="DC820" s="4"/>
      <c r="DD820" s="4"/>
      <c r="DE820" s="4"/>
      <c r="DF820" s="4"/>
      <c r="DG820" s="4"/>
      <c r="DH820" s="4"/>
      <c r="DI820" s="4"/>
      <c r="DJ820" s="4"/>
      <c r="DK820" s="4"/>
      <c r="DL820" s="4"/>
      <c r="DM820" s="4"/>
      <c r="DN820" s="4"/>
      <c r="DO820" s="4"/>
      <c r="DP820" s="4"/>
      <c r="DQ820" s="4"/>
      <c r="DR820" s="4"/>
      <c r="DS820" s="4"/>
      <c r="DT820" s="4"/>
      <c r="DU820" s="4"/>
      <c r="DV820" s="4"/>
      <c r="DW820" s="4"/>
      <c r="DX820" s="4"/>
      <c r="DY820" s="4"/>
      <c r="DZ820" s="4"/>
      <c r="EA820" s="4"/>
      <c r="EB820" s="4"/>
      <c r="EC820" s="4"/>
      <c r="ED820" s="4"/>
      <c r="EE820" s="4"/>
      <c r="EF820" s="4"/>
      <c r="EG820" s="4"/>
      <c r="EH820" s="4"/>
      <c r="EI820" s="4"/>
      <c r="EJ820" s="4"/>
      <c r="EK820" s="4"/>
      <c r="EL820" s="4"/>
      <c r="EM820" s="4"/>
      <c r="EN820" s="4"/>
      <c r="EO820" s="4"/>
      <c r="EP820" s="4"/>
      <c r="EQ820" s="4"/>
      <c r="ER820" s="4"/>
      <c r="ES820" s="4"/>
      <c r="ET820" s="4"/>
      <c r="EU820" s="4"/>
      <c r="EV820" s="4"/>
      <c r="EW820" s="4"/>
      <c r="EX820" s="4"/>
      <c r="EY820" s="4"/>
      <c r="EZ820" s="4"/>
      <c r="FA820" s="4"/>
      <c r="FB820" s="4"/>
      <c r="FC820" s="4"/>
      <c r="FD820" s="4"/>
      <c r="FE820" s="4"/>
      <c r="FF820" s="4"/>
      <c r="FG820" s="4"/>
      <c r="FH820" s="4"/>
      <c r="FI820" s="4"/>
      <c r="FJ820" s="4"/>
      <c r="FK820" s="4"/>
      <c r="FL820" s="4"/>
      <c r="FM820" s="4"/>
      <c r="FN820" s="4"/>
      <c r="FO820" s="4"/>
      <c r="FP820" s="4"/>
      <c r="FQ820" s="4"/>
      <c r="FR820" s="4"/>
      <c r="FS820" s="4"/>
      <c r="FT820" s="4"/>
      <c r="FU820" s="4"/>
      <c r="FV820" s="4"/>
      <c r="FW820" s="4"/>
      <c r="FX820" s="4"/>
      <c r="FY820" s="4"/>
      <c r="FZ820" s="4"/>
      <c r="GA820" s="4"/>
      <c r="GB820" s="4"/>
      <c r="GC820" s="4"/>
      <c r="GD820" s="4"/>
      <c r="GE820" s="4"/>
      <c r="GF820" s="4"/>
      <c r="GG820" s="4"/>
      <c r="GH820" s="4"/>
      <c r="GI820" s="4"/>
      <c r="GJ820" s="4"/>
      <c r="GK820" s="4"/>
      <c r="GL820" s="4"/>
      <c r="GM820" s="4"/>
      <c r="GN820" s="4"/>
      <c r="GO820" s="4"/>
      <c r="GP820" s="4"/>
      <c r="GQ820" s="4"/>
      <c r="GR820" s="4"/>
      <c r="GS820" s="4"/>
      <c r="GT820" s="4"/>
      <c r="GU820" s="4"/>
      <c r="GV820" s="4"/>
      <c r="GW820" s="4"/>
      <c r="GX820" s="4"/>
      <c r="GY820" s="4"/>
      <c r="GZ820" s="4"/>
      <c r="HA820" s="4"/>
      <c r="HB820" s="4"/>
      <c r="HC820" s="4"/>
      <c r="HD820" s="4"/>
      <c r="HE820" s="4"/>
      <c r="HF820" s="4"/>
      <c r="HG820" s="4"/>
      <c r="HH820" s="4"/>
      <c r="HI820" s="4"/>
      <c r="HJ820" s="4"/>
      <c r="HK820" s="4"/>
      <c r="HL820" s="4"/>
      <c r="HM820" s="4"/>
      <c r="HN820" s="4"/>
      <c r="HO820" s="4"/>
      <c r="HP820" s="4"/>
      <c r="HQ820" s="4"/>
      <c r="HR820" s="4"/>
      <c r="HS820" s="4"/>
      <c r="HT820" s="4"/>
      <c r="HU820" s="4"/>
      <c r="HV820" s="4"/>
      <c r="HW820" s="4"/>
      <c r="HX820" s="4"/>
      <c r="HY820" s="4"/>
      <c r="HZ820" s="4"/>
      <c r="IA820" s="4"/>
      <c r="IB820" s="4"/>
      <c r="IC820" s="4"/>
      <c r="ID820" s="4"/>
      <c r="IE820" s="4"/>
      <c r="IF820" s="4"/>
      <c r="IG820" s="4"/>
      <c r="IH820" s="4"/>
      <c r="II820" s="4"/>
    </row>
    <row r="821" spans="1:243" s="38" customFormat="1" ht="12.75" x14ac:dyDescent="0.2">
      <c r="A821" s="8"/>
      <c r="B821" s="39"/>
      <c r="C821" s="39"/>
      <c r="D821" s="39"/>
      <c r="E821" s="40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  <c r="BB821" s="4"/>
      <c r="BC821" s="4"/>
      <c r="BD821" s="4"/>
      <c r="BE821" s="4"/>
      <c r="BF821" s="4"/>
      <c r="BG821" s="4"/>
      <c r="BH821" s="4"/>
      <c r="BI821" s="4"/>
      <c r="BJ821" s="4"/>
      <c r="BK821" s="4"/>
      <c r="BL821" s="4"/>
      <c r="BM821" s="4"/>
      <c r="BN821" s="4"/>
      <c r="BO821" s="4"/>
      <c r="BP821" s="4"/>
      <c r="BQ821" s="4"/>
      <c r="BR821" s="4"/>
      <c r="BS821" s="4"/>
      <c r="BT821" s="4"/>
      <c r="BU821" s="4"/>
      <c r="BV821" s="4"/>
      <c r="BW821" s="4"/>
      <c r="BX821" s="4"/>
      <c r="BY821" s="4"/>
      <c r="BZ821" s="4"/>
      <c r="CA821" s="4"/>
      <c r="CB821" s="4"/>
      <c r="CC821" s="4"/>
      <c r="CD821" s="4"/>
      <c r="CE821" s="4"/>
      <c r="CF821" s="4"/>
      <c r="CG821" s="4"/>
      <c r="CH821" s="4"/>
      <c r="CI821" s="4"/>
      <c r="CJ821" s="4"/>
      <c r="CK821" s="4"/>
      <c r="CL821" s="4"/>
      <c r="CM821" s="4"/>
      <c r="CN821" s="4"/>
      <c r="CO821" s="4"/>
      <c r="CP821" s="4"/>
      <c r="CQ821" s="4"/>
      <c r="CR821" s="4"/>
      <c r="CS821" s="4"/>
      <c r="CT821" s="4"/>
      <c r="CU821" s="4"/>
      <c r="CV821" s="4"/>
      <c r="CW821" s="4"/>
      <c r="CX821" s="4"/>
      <c r="CY821" s="4"/>
      <c r="CZ821" s="4"/>
      <c r="DA821" s="4"/>
      <c r="DB821" s="4"/>
      <c r="DC821" s="4"/>
      <c r="DD821" s="4"/>
      <c r="DE821" s="4"/>
      <c r="DF821" s="4"/>
      <c r="DG821" s="4"/>
      <c r="DH821" s="4"/>
      <c r="DI821" s="4"/>
      <c r="DJ821" s="4"/>
      <c r="DK821" s="4"/>
      <c r="DL821" s="4"/>
      <c r="DM821" s="4"/>
      <c r="DN821" s="4"/>
      <c r="DO821" s="4"/>
      <c r="DP821" s="4"/>
      <c r="DQ821" s="4"/>
      <c r="DR821" s="4"/>
      <c r="DS821" s="4"/>
      <c r="DT821" s="4"/>
      <c r="DU821" s="4"/>
      <c r="DV821" s="4"/>
      <c r="DW821" s="4"/>
      <c r="DX821" s="4"/>
      <c r="DY821" s="4"/>
      <c r="DZ821" s="4"/>
      <c r="EA821" s="4"/>
      <c r="EB821" s="4"/>
      <c r="EC821" s="4"/>
      <c r="ED821" s="4"/>
      <c r="EE821" s="4"/>
      <c r="EF821" s="4"/>
      <c r="EG821" s="4"/>
      <c r="EH821" s="4"/>
      <c r="EI821" s="4"/>
      <c r="EJ821" s="4"/>
      <c r="EK821" s="4"/>
      <c r="EL821" s="4"/>
      <c r="EM821" s="4"/>
      <c r="EN821" s="4"/>
      <c r="EO821" s="4"/>
      <c r="EP821" s="4"/>
      <c r="EQ821" s="4"/>
      <c r="ER821" s="4"/>
      <c r="ES821" s="4"/>
      <c r="ET821" s="4"/>
      <c r="EU821" s="4"/>
      <c r="EV821" s="4"/>
      <c r="EW821" s="4"/>
      <c r="EX821" s="4"/>
      <c r="EY821" s="4"/>
      <c r="EZ821" s="4"/>
      <c r="FA821" s="4"/>
      <c r="FB821" s="4"/>
      <c r="FC821" s="4"/>
      <c r="FD821" s="4"/>
      <c r="FE821" s="4"/>
      <c r="FF821" s="4"/>
      <c r="FG821" s="4"/>
      <c r="FH821" s="4"/>
      <c r="FI821" s="4"/>
      <c r="FJ821" s="4"/>
      <c r="FK821" s="4"/>
      <c r="FL821" s="4"/>
      <c r="FM821" s="4"/>
      <c r="FN821" s="4"/>
      <c r="FO821" s="4"/>
      <c r="FP821" s="4"/>
      <c r="FQ821" s="4"/>
      <c r="FR821" s="4"/>
      <c r="FS821" s="4"/>
      <c r="FT821" s="4"/>
      <c r="FU821" s="4"/>
      <c r="FV821" s="4"/>
      <c r="FW821" s="4"/>
      <c r="FX821" s="4"/>
      <c r="FY821" s="4"/>
      <c r="FZ821" s="4"/>
      <c r="GA821" s="4"/>
      <c r="GB821" s="4"/>
      <c r="GC821" s="4"/>
      <c r="GD821" s="4"/>
      <c r="GE821" s="4"/>
      <c r="GF821" s="4"/>
      <c r="GG821" s="4"/>
      <c r="GH821" s="4"/>
      <c r="GI821" s="4"/>
      <c r="GJ821" s="4"/>
      <c r="GK821" s="4"/>
      <c r="GL821" s="4"/>
      <c r="GM821" s="4"/>
      <c r="GN821" s="4"/>
      <c r="GO821" s="4"/>
      <c r="GP821" s="4"/>
      <c r="GQ821" s="4"/>
      <c r="GR821" s="4"/>
      <c r="GS821" s="4"/>
      <c r="GT821" s="4"/>
      <c r="GU821" s="4"/>
      <c r="GV821" s="4"/>
      <c r="GW821" s="4"/>
      <c r="GX821" s="4"/>
      <c r="GY821" s="4"/>
      <c r="GZ821" s="4"/>
      <c r="HA821" s="4"/>
      <c r="HB821" s="4"/>
      <c r="HC821" s="4"/>
      <c r="HD821" s="4"/>
      <c r="HE821" s="4"/>
      <c r="HF821" s="4"/>
      <c r="HG821" s="4"/>
      <c r="HH821" s="4"/>
      <c r="HI821" s="4"/>
      <c r="HJ821" s="4"/>
      <c r="HK821" s="4"/>
      <c r="HL821" s="4"/>
      <c r="HM821" s="4"/>
      <c r="HN821" s="4"/>
      <c r="HO821" s="4"/>
      <c r="HP821" s="4"/>
      <c r="HQ821" s="4"/>
      <c r="HR821" s="4"/>
      <c r="HS821" s="4"/>
      <c r="HT821" s="4"/>
      <c r="HU821" s="4"/>
      <c r="HV821" s="4"/>
      <c r="HW821" s="4"/>
      <c r="HX821" s="4"/>
      <c r="HY821" s="4"/>
      <c r="HZ821" s="4"/>
      <c r="IA821" s="4"/>
      <c r="IB821" s="4"/>
      <c r="IC821" s="4"/>
      <c r="ID821" s="4"/>
      <c r="IE821" s="4"/>
      <c r="IF821" s="4"/>
      <c r="IG821" s="4"/>
      <c r="IH821" s="4"/>
      <c r="II821" s="4"/>
    </row>
    <row r="822" spans="1:243" s="38" customFormat="1" ht="12.75" x14ac:dyDescent="0.2">
      <c r="A822" s="8"/>
      <c r="B822" s="39"/>
      <c r="C822" s="39"/>
      <c r="D822" s="39"/>
      <c r="E822" s="40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  <c r="BB822" s="4"/>
      <c r="BC822" s="4"/>
      <c r="BD822" s="4"/>
      <c r="BE822" s="4"/>
      <c r="BF822" s="4"/>
      <c r="BG822" s="4"/>
      <c r="BH822" s="4"/>
      <c r="BI822" s="4"/>
      <c r="BJ822" s="4"/>
      <c r="BK822" s="4"/>
      <c r="BL822" s="4"/>
      <c r="BM822" s="4"/>
      <c r="BN822" s="4"/>
      <c r="BO822" s="4"/>
      <c r="BP822" s="4"/>
      <c r="BQ822" s="4"/>
      <c r="BR822" s="4"/>
      <c r="BS822" s="4"/>
      <c r="BT822" s="4"/>
      <c r="BU822" s="4"/>
      <c r="BV822" s="4"/>
      <c r="BW822" s="4"/>
      <c r="BX822" s="4"/>
      <c r="BY822" s="4"/>
      <c r="BZ822" s="4"/>
      <c r="CA822" s="4"/>
      <c r="CB822" s="4"/>
      <c r="CC822" s="4"/>
      <c r="CD822" s="4"/>
      <c r="CE822" s="4"/>
      <c r="CF822" s="4"/>
      <c r="CG822" s="4"/>
      <c r="CH822" s="4"/>
      <c r="CI822" s="4"/>
      <c r="CJ822" s="4"/>
      <c r="CK822" s="4"/>
      <c r="CL822" s="4"/>
      <c r="CM822" s="4"/>
      <c r="CN822" s="4"/>
      <c r="CO822" s="4"/>
      <c r="CP822" s="4"/>
      <c r="CQ822" s="4"/>
      <c r="CR822" s="4"/>
      <c r="CS822" s="4"/>
      <c r="CT822" s="4"/>
      <c r="CU822" s="4"/>
      <c r="CV822" s="4"/>
      <c r="CW822" s="4"/>
      <c r="CX822" s="4"/>
      <c r="CY822" s="4"/>
      <c r="CZ822" s="4"/>
      <c r="DA822" s="4"/>
      <c r="DB822" s="4"/>
      <c r="DC822" s="4"/>
      <c r="DD822" s="4"/>
      <c r="DE822" s="4"/>
      <c r="DF822" s="4"/>
      <c r="DG822" s="4"/>
      <c r="DH822" s="4"/>
      <c r="DI822" s="4"/>
      <c r="DJ822" s="4"/>
      <c r="DK822" s="4"/>
      <c r="DL822" s="4"/>
      <c r="DM822" s="4"/>
      <c r="DN822" s="4"/>
      <c r="DO822" s="4"/>
      <c r="DP822" s="4"/>
      <c r="DQ822" s="4"/>
      <c r="DR822" s="4"/>
      <c r="DS822" s="4"/>
      <c r="DT822" s="4"/>
      <c r="DU822" s="4"/>
      <c r="DV822" s="4"/>
      <c r="DW822" s="4"/>
      <c r="DX822" s="4"/>
      <c r="DY822" s="4"/>
      <c r="DZ822" s="4"/>
      <c r="EA822" s="4"/>
      <c r="EB822" s="4"/>
      <c r="EC822" s="4"/>
      <c r="ED822" s="4"/>
      <c r="EE822" s="4"/>
      <c r="EF822" s="4"/>
      <c r="EG822" s="4"/>
      <c r="EH822" s="4"/>
      <c r="EI822" s="4"/>
      <c r="EJ822" s="4"/>
      <c r="EK822" s="4"/>
      <c r="EL822" s="4"/>
      <c r="EM822" s="4"/>
      <c r="EN822" s="4"/>
      <c r="EO822" s="4"/>
      <c r="EP822" s="4"/>
      <c r="EQ822" s="4"/>
      <c r="ER822" s="4"/>
      <c r="ES822" s="4"/>
      <c r="ET822" s="4"/>
      <c r="EU822" s="4"/>
      <c r="EV822" s="4"/>
      <c r="EW822" s="4"/>
      <c r="EX822" s="4"/>
      <c r="EY822" s="4"/>
      <c r="EZ822" s="4"/>
      <c r="FA822" s="4"/>
      <c r="FB822" s="4"/>
      <c r="FC822" s="4"/>
      <c r="FD822" s="4"/>
      <c r="FE822" s="4"/>
      <c r="FF822" s="4"/>
      <c r="FG822" s="4"/>
      <c r="FH822" s="4"/>
      <c r="FI822" s="4"/>
      <c r="FJ822" s="4"/>
      <c r="FK822" s="4"/>
      <c r="FL822" s="4"/>
      <c r="FM822" s="4"/>
      <c r="FN822" s="4"/>
      <c r="FO822" s="4"/>
      <c r="FP822" s="4"/>
      <c r="FQ822" s="4"/>
      <c r="FR822" s="4"/>
      <c r="FS822" s="4"/>
      <c r="FT822" s="4"/>
      <c r="FU822" s="4"/>
      <c r="FV822" s="4"/>
      <c r="FW822" s="4"/>
      <c r="FX822" s="4"/>
      <c r="FY822" s="4"/>
      <c r="FZ822" s="4"/>
      <c r="GA822" s="4"/>
      <c r="GB822" s="4"/>
      <c r="GC822" s="4"/>
      <c r="GD822" s="4"/>
      <c r="GE822" s="4"/>
      <c r="GF822" s="4"/>
      <c r="GG822" s="4"/>
      <c r="GH822" s="4"/>
      <c r="GI822" s="4"/>
      <c r="GJ822" s="4"/>
      <c r="GK822" s="4"/>
      <c r="GL822" s="4"/>
      <c r="GM822" s="4"/>
      <c r="GN822" s="4"/>
      <c r="GO822" s="4"/>
      <c r="GP822" s="4"/>
      <c r="GQ822" s="4"/>
      <c r="GR822" s="4"/>
      <c r="GS822" s="4"/>
      <c r="GT822" s="4"/>
      <c r="GU822" s="4"/>
      <c r="GV822" s="4"/>
      <c r="GW822" s="4"/>
      <c r="GX822" s="4"/>
      <c r="GY822" s="4"/>
      <c r="GZ822" s="4"/>
      <c r="HA822" s="4"/>
      <c r="HB822" s="4"/>
      <c r="HC822" s="4"/>
      <c r="HD822" s="4"/>
      <c r="HE822" s="4"/>
      <c r="HF822" s="4"/>
      <c r="HG822" s="4"/>
      <c r="HH822" s="4"/>
      <c r="HI822" s="4"/>
      <c r="HJ822" s="4"/>
      <c r="HK822" s="4"/>
      <c r="HL822" s="4"/>
      <c r="HM822" s="4"/>
      <c r="HN822" s="4"/>
      <c r="HO822" s="4"/>
      <c r="HP822" s="4"/>
      <c r="HQ822" s="4"/>
      <c r="HR822" s="4"/>
      <c r="HS822" s="4"/>
      <c r="HT822" s="4"/>
      <c r="HU822" s="4"/>
      <c r="HV822" s="4"/>
      <c r="HW822" s="4"/>
      <c r="HX822" s="4"/>
      <c r="HY822" s="4"/>
      <c r="HZ822" s="4"/>
      <c r="IA822" s="4"/>
      <c r="IB822" s="4"/>
      <c r="IC822" s="4"/>
      <c r="ID822" s="4"/>
      <c r="IE822" s="4"/>
      <c r="IF822" s="4"/>
      <c r="IG822" s="4"/>
      <c r="IH822" s="4"/>
      <c r="II822" s="4"/>
    </row>
  </sheetData>
  <mergeCells count="5">
    <mergeCell ref="D4:F4"/>
    <mergeCell ref="A6:F6"/>
    <mergeCell ref="E1:F1"/>
    <mergeCell ref="E2:F2"/>
    <mergeCell ref="E3:F3"/>
  </mergeCells>
  <pageMargins left="0.78740157480314965" right="0.19685039370078741" top="0.59055118110236227" bottom="0.39370078740157483" header="0" footer="0"/>
  <pageSetup paperSize="9" scale="9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2022-06-27T00:06:51Z</cp:lastPrinted>
  <dcterms:created xsi:type="dcterms:W3CDTF">2020-10-15T01:28:09Z</dcterms:created>
  <dcterms:modified xsi:type="dcterms:W3CDTF">2022-08-08T00:20:12Z</dcterms:modified>
</cp:coreProperties>
</file>