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КОНС-РЕВИЗОР\ДОКИ Н.Ю\Бюджет\2022\"/>
    </mc:Choice>
  </mc:AlternateContent>
  <xr:revisionPtr revIDLastSave="0" documentId="13_ncr:1_{4DF11985-F99F-4614-BD00-7BFF1EFC4CAC}" xr6:coauthVersionLast="47" xr6:coauthVersionMax="47" xr10:uidLastSave="{00000000-0000-0000-0000-000000000000}"/>
  <bookViews>
    <workbookView xWindow="-120" yWindow="-120" windowWidth="29040" windowHeight="15840" firstSheet="1" activeTab="1" xr2:uid="{00000000-000D-0000-FFFF-FFFF00000000}"/>
  </bookViews>
  <sheets>
    <sheet name="Доходы по ГАдам" sheetId="2" state="hidden" r:id="rId1"/>
    <sheet name="Доходы по ВД" sheetId="1" r:id="rId2"/>
  </sheets>
  <externalReferences>
    <externalReference r:id="rId3"/>
  </externalReferences>
  <definedNames>
    <definedName name="LAST_CELL" localSheetId="1">'Доходы по ВД'!#REF!</definedName>
    <definedName name="LAST_CELL" localSheetId="0">'Доходы по ГАдам'!#REF!</definedName>
    <definedName name="Z_68D277DE_C4FD_443F_ACD4_8EF973E3359C_.wvu.Cols" localSheetId="1" hidden="1">'Доходы по ВД'!$C:$C</definedName>
    <definedName name="Z_68D277DE_C4FD_443F_ACD4_8EF973E3359C_.wvu.Cols" localSheetId="0" hidden="1">'Доходы по ГАдам'!$C:$C</definedName>
    <definedName name="Z_68D277DE_C4FD_443F_ACD4_8EF973E3359C_.wvu.PrintTitles" localSheetId="1" hidden="1">'Доходы по ВД'!$3:$7</definedName>
    <definedName name="Z_68D277DE_C4FD_443F_ACD4_8EF973E3359C_.wvu.PrintTitles" localSheetId="0" hidden="1">'Доходы по ГАдам'!$2:$6</definedName>
    <definedName name="Z_ECD411FE_D971_4E74_B31C_E3DDE3360F7B_.wvu.Cols" localSheetId="1" hidden="1">'Доходы по ВД'!$C:$C</definedName>
    <definedName name="Z_ECD411FE_D971_4E74_B31C_E3DDE3360F7B_.wvu.Cols" localSheetId="0" hidden="1">'Доходы по ГАдам'!$C:$C</definedName>
    <definedName name="Z_ECD411FE_D971_4E74_B31C_E3DDE3360F7B_.wvu.PrintTitles" localSheetId="1" hidden="1">'Доходы по ВД'!$3:$7</definedName>
    <definedName name="Z_ECD411FE_D971_4E74_B31C_E3DDE3360F7B_.wvu.PrintTitles" localSheetId="0" hidden="1">'Доходы по ГАдам'!$2:$6</definedName>
    <definedName name="_xlnm.Print_Titles" localSheetId="1">'Доходы по ВД'!$3:$7</definedName>
    <definedName name="_xlnm.Print_Titles" localSheetId="0">'Доходы по ГАдам'!$2:$6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136" i="1" l="1"/>
  <c r="K136" i="1"/>
  <c r="I136" i="1"/>
  <c r="I141" i="1"/>
  <c r="L144" i="1"/>
  <c r="G136" i="1"/>
  <c r="D152" i="1"/>
  <c r="D141" i="1" s="1"/>
  <c r="D136" i="1"/>
  <c r="L136" i="1" l="1"/>
  <c r="J138" i="1"/>
  <c r="J136" i="1"/>
  <c r="J144" i="1"/>
  <c r="N151" i="1"/>
  <c r="N150" i="1"/>
  <c r="N149" i="1"/>
  <c r="N146" i="1"/>
  <c r="N145" i="1"/>
  <c r="N144" i="1"/>
  <c r="N143" i="1"/>
  <c r="N142" i="1"/>
  <c r="L151" i="1"/>
  <c r="L150" i="1"/>
  <c r="L149" i="1"/>
  <c r="L146" i="1"/>
  <c r="L145" i="1"/>
  <c r="L143" i="1"/>
  <c r="L142" i="1"/>
  <c r="L138" i="1"/>
  <c r="N136" i="1"/>
  <c r="M141" i="1"/>
  <c r="M135" i="1" s="1"/>
  <c r="K141" i="1"/>
  <c r="K135" i="1" s="1"/>
  <c r="I135" i="1"/>
  <c r="G141" i="1"/>
  <c r="G135" i="1" s="1"/>
  <c r="J151" i="1"/>
  <c r="J150" i="1"/>
  <c r="J149" i="1"/>
  <c r="J146" i="1"/>
  <c r="J143" i="1"/>
  <c r="J142" i="1"/>
  <c r="J140" i="1"/>
  <c r="H152" i="1"/>
  <c r="H151" i="1"/>
  <c r="H150" i="1"/>
  <c r="H149" i="1"/>
  <c r="H147" i="1"/>
  <c r="H146" i="1"/>
  <c r="H143" i="1"/>
  <c r="H142" i="1"/>
  <c r="H140" i="1"/>
  <c r="H139" i="1"/>
  <c r="H135" i="2"/>
  <c r="I135" i="2"/>
  <c r="J135" i="2" s="1"/>
  <c r="H137" i="2"/>
  <c r="J137" i="2"/>
  <c r="H138" i="2"/>
  <c r="D139" i="2"/>
  <c r="E139" i="2"/>
  <c r="F139" i="2"/>
  <c r="G139" i="2"/>
  <c r="I139" i="2"/>
  <c r="K139" i="2"/>
  <c r="M139" i="2"/>
  <c r="I140" i="2"/>
  <c r="K140" i="2"/>
  <c r="K134" i="2" s="1"/>
  <c r="M140" i="2"/>
  <c r="D149" i="2"/>
  <c r="E149" i="2"/>
  <c r="F149" i="2"/>
  <c r="G149" i="2"/>
  <c r="I149" i="2"/>
  <c r="J149" i="2" s="1"/>
  <c r="K149" i="2"/>
  <c r="N149" i="2" s="1"/>
  <c r="M149" i="2"/>
  <c r="D151" i="2"/>
  <c r="E151" i="2"/>
  <c r="F151" i="2"/>
  <c r="G151" i="2"/>
  <c r="I151" i="2"/>
  <c r="K151" i="2"/>
  <c r="M151" i="2"/>
  <c r="D152" i="2"/>
  <c r="E152" i="2"/>
  <c r="F152" i="2"/>
  <c r="G152" i="2"/>
  <c r="H152" i="2" s="1"/>
  <c r="I152" i="2"/>
  <c r="K152" i="2"/>
  <c r="M152" i="2"/>
  <c r="D153" i="2"/>
  <c r="E153" i="2"/>
  <c r="F153" i="2"/>
  <c r="G153" i="2"/>
  <c r="I153" i="2"/>
  <c r="K153" i="2"/>
  <c r="M153" i="2"/>
  <c r="N153" i="2" s="1"/>
  <c r="D154" i="2"/>
  <c r="E154" i="2"/>
  <c r="F154" i="2"/>
  <c r="G154" i="2"/>
  <c r="I154" i="2"/>
  <c r="K154" i="2"/>
  <c r="M154" i="2"/>
  <c r="D155" i="2"/>
  <c r="E155" i="2"/>
  <c r="F155" i="2"/>
  <c r="G155" i="2"/>
  <c r="I155" i="2"/>
  <c r="K155" i="2"/>
  <c r="M155" i="2"/>
  <c r="D156" i="2"/>
  <c r="E156" i="2"/>
  <c r="F156" i="2"/>
  <c r="G156" i="2"/>
  <c r="I156" i="2"/>
  <c r="K156" i="2"/>
  <c r="M156" i="2"/>
  <c r="D159" i="2"/>
  <c r="E159" i="2"/>
  <c r="F159" i="2"/>
  <c r="G159" i="2"/>
  <c r="I159" i="2"/>
  <c r="K159" i="2"/>
  <c r="M159" i="2"/>
  <c r="D160" i="2"/>
  <c r="E160" i="2"/>
  <c r="F160" i="2"/>
  <c r="G160" i="2"/>
  <c r="H160" i="2" s="1"/>
  <c r="I160" i="2"/>
  <c r="K160" i="2"/>
  <c r="M160" i="2"/>
  <c r="N190" i="2"/>
  <c r="M190" i="2"/>
  <c r="L190" i="2"/>
  <c r="K190" i="2"/>
  <c r="J190" i="2"/>
  <c r="I190" i="2"/>
  <c r="H190" i="2"/>
  <c r="G190" i="2"/>
  <c r="F190" i="2"/>
  <c r="E190" i="2"/>
  <c r="D190" i="2"/>
  <c r="N188" i="2"/>
  <c r="M188" i="2"/>
  <c r="L188" i="2"/>
  <c r="K188" i="2"/>
  <c r="J188" i="2"/>
  <c r="I188" i="2"/>
  <c r="H188" i="2"/>
  <c r="G188" i="2"/>
  <c r="F188" i="2"/>
  <c r="E188" i="2"/>
  <c r="D188" i="2"/>
  <c r="N186" i="2"/>
  <c r="L186" i="2"/>
  <c r="J186" i="2"/>
  <c r="N185" i="2"/>
  <c r="M185" i="2"/>
  <c r="L185" i="2"/>
  <c r="K185" i="2"/>
  <c r="J185" i="2"/>
  <c r="I185" i="2"/>
  <c r="G185" i="2"/>
  <c r="F185" i="2"/>
  <c r="E185" i="2"/>
  <c r="D185" i="2"/>
  <c r="N184" i="2"/>
  <c r="M184" i="2"/>
  <c r="L184" i="2"/>
  <c r="K184" i="2"/>
  <c r="I184" i="2"/>
  <c r="G184" i="2"/>
  <c r="F184" i="2"/>
  <c r="E184" i="2"/>
  <c r="D184" i="2"/>
  <c r="N183" i="2"/>
  <c r="M183" i="2"/>
  <c r="L183" i="2"/>
  <c r="K183" i="2"/>
  <c r="J183" i="2"/>
  <c r="I183" i="2"/>
  <c r="H183" i="2"/>
  <c r="G183" i="2"/>
  <c r="F183" i="2"/>
  <c r="E183" i="2"/>
  <c r="D183" i="2"/>
  <c r="N182" i="2"/>
  <c r="M182" i="2"/>
  <c r="L182" i="2"/>
  <c r="K182" i="2"/>
  <c r="G182" i="2"/>
  <c r="F182" i="2"/>
  <c r="E182" i="2"/>
  <c r="D182" i="2"/>
  <c r="N172" i="2"/>
  <c r="M172" i="2"/>
  <c r="L172" i="2"/>
  <c r="K172" i="2"/>
  <c r="J172" i="2"/>
  <c r="I172" i="2"/>
  <c r="H172" i="2"/>
  <c r="G172" i="2"/>
  <c r="F172" i="2"/>
  <c r="E172" i="2"/>
  <c r="D172" i="2"/>
  <c r="N171" i="2"/>
  <c r="M171" i="2"/>
  <c r="M146" i="2" s="1"/>
  <c r="L171" i="2"/>
  <c r="K171" i="2"/>
  <c r="K146" i="2" s="1"/>
  <c r="J171" i="2"/>
  <c r="I171" i="2"/>
  <c r="I146" i="2" s="1"/>
  <c r="H171" i="2"/>
  <c r="G171" i="2"/>
  <c r="G146" i="2" s="1"/>
  <c r="F171" i="2"/>
  <c r="F146" i="2" s="1"/>
  <c r="E171" i="2"/>
  <c r="E146" i="2" s="1"/>
  <c r="D171" i="2"/>
  <c r="D146" i="2" s="1"/>
  <c r="N170" i="2"/>
  <c r="M170" i="2"/>
  <c r="M161" i="2" s="1"/>
  <c r="L170" i="2"/>
  <c r="K170" i="2"/>
  <c r="K161" i="2" s="1"/>
  <c r="J170" i="2"/>
  <c r="I170" i="2"/>
  <c r="I161" i="2" s="1"/>
  <c r="H170" i="2"/>
  <c r="G170" i="2"/>
  <c r="G161" i="2" s="1"/>
  <c r="F170" i="2"/>
  <c r="F161" i="2" s="1"/>
  <c r="E170" i="2"/>
  <c r="E161" i="2" s="1"/>
  <c r="D170" i="2"/>
  <c r="D161" i="2" s="1"/>
  <c r="N169" i="2"/>
  <c r="M169" i="2"/>
  <c r="L169" i="2"/>
  <c r="K169" i="2"/>
  <c r="J169" i="2"/>
  <c r="I169" i="2"/>
  <c r="H169" i="2"/>
  <c r="G169" i="2"/>
  <c r="F169" i="2"/>
  <c r="E169" i="2"/>
  <c r="D169" i="2"/>
  <c r="N168" i="2"/>
  <c r="M168" i="2"/>
  <c r="L168" i="2"/>
  <c r="K168" i="2"/>
  <c r="J168" i="2"/>
  <c r="I168" i="2"/>
  <c r="H168" i="2"/>
  <c r="G168" i="2"/>
  <c r="F168" i="2"/>
  <c r="E168" i="2"/>
  <c r="D168" i="2"/>
  <c r="N167" i="2"/>
  <c r="M167" i="2"/>
  <c r="M157" i="2" s="1"/>
  <c r="L167" i="2"/>
  <c r="K167" i="2"/>
  <c r="K157" i="2" s="1"/>
  <c r="J167" i="2"/>
  <c r="I167" i="2"/>
  <c r="I157" i="2" s="1"/>
  <c r="H167" i="2"/>
  <c r="G167" i="2"/>
  <c r="G157" i="2" s="1"/>
  <c r="F167" i="2"/>
  <c r="F157" i="2" s="1"/>
  <c r="E167" i="2"/>
  <c r="E157" i="2" s="1"/>
  <c r="D167" i="2"/>
  <c r="D157" i="2" s="1"/>
  <c r="N166" i="2"/>
  <c r="M166" i="2"/>
  <c r="M145" i="2" s="1"/>
  <c r="L166" i="2"/>
  <c r="K166" i="2"/>
  <c r="K145" i="2" s="1"/>
  <c r="J166" i="2"/>
  <c r="I166" i="2"/>
  <c r="I145" i="2" s="1"/>
  <c r="H166" i="2"/>
  <c r="G166" i="2"/>
  <c r="G145" i="2" s="1"/>
  <c r="F166" i="2"/>
  <c r="F145" i="2" s="1"/>
  <c r="F192" i="2" s="1"/>
  <c r="E166" i="2"/>
  <c r="E145" i="2" s="1"/>
  <c r="E192" i="2" s="1"/>
  <c r="D166" i="2"/>
  <c r="D145" i="2" s="1"/>
  <c r="D192" i="2" s="1"/>
  <c r="N165" i="2"/>
  <c r="M165" i="2"/>
  <c r="M144" i="2" s="1"/>
  <c r="L165" i="2"/>
  <c r="K165" i="2"/>
  <c r="K144" i="2" s="1"/>
  <c r="J165" i="2"/>
  <c r="I165" i="2"/>
  <c r="I144" i="2" s="1"/>
  <c r="H165" i="2"/>
  <c r="G165" i="2"/>
  <c r="G144" i="2" s="1"/>
  <c r="F165" i="2"/>
  <c r="F144" i="2" s="1"/>
  <c r="E165" i="2"/>
  <c r="E144" i="2" s="1"/>
  <c r="D165" i="2"/>
  <c r="D144" i="2" s="1"/>
  <c r="G133" i="2"/>
  <c r="F133" i="2"/>
  <c r="E133" i="2"/>
  <c r="D133" i="2"/>
  <c r="M132" i="2"/>
  <c r="M133" i="2" s="1"/>
  <c r="K132" i="2"/>
  <c r="I132" i="2"/>
  <c r="I133" i="2" s="1"/>
  <c r="N131" i="2"/>
  <c r="L131" i="2"/>
  <c r="J131" i="2"/>
  <c r="H131" i="2"/>
  <c r="N130" i="2"/>
  <c r="L130" i="2"/>
  <c r="J130" i="2"/>
  <c r="H130" i="2"/>
  <c r="N129" i="2"/>
  <c r="L129" i="2"/>
  <c r="J129" i="2"/>
  <c r="H129" i="2"/>
  <c r="H128" i="2"/>
  <c r="N127" i="2"/>
  <c r="L127" i="2"/>
  <c r="J127" i="2"/>
  <c r="H127" i="2"/>
  <c r="N126" i="2"/>
  <c r="L126" i="2"/>
  <c r="J126" i="2"/>
  <c r="H126" i="2"/>
  <c r="H125" i="2"/>
  <c r="N124" i="2"/>
  <c r="L124" i="2"/>
  <c r="J124" i="2"/>
  <c r="H124" i="2"/>
  <c r="H123" i="2"/>
  <c r="H122" i="2"/>
  <c r="N121" i="2"/>
  <c r="L121" i="2"/>
  <c r="J121" i="2"/>
  <c r="H121" i="2"/>
  <c r="N120" i="2"/>
  <c r="L120" i="2"/>
  <c r="H120" i="2"/>
  <c r="N119" i="2"/>
  <c r="L119" i="2"/>
  <c r="H119" i="2"/>
  <c r="N118" i="2"/>
  <c r="L118" i="2"/>
  <c r="J118" i="2"/>
  <c r="H118" i="2"/>
  <c r="N117" i="2"/>
  <c r="L117" i="2"/>
  <c r="J117" i="2"/>
  <c r="H117" i="2"/>
  <c r="N116" i="2"/>
  <c r="L116" i="2"/>
  <c r="J116" i="2"/>
  <c r="H116" i="2"/>
  <c r="N115" i="2"/>
  <c r="L115" i="2"/>
  <c r="J115" i="2"/>
  <c r="H115" i="2"/>
  <c r="N114" i="2"/>
  <c r="L114" i="2"/>
  <c r="J114" i="2"/>
  <c r="H114" i="2"/>
  <c r="N113" i="2"/>
  <c r="L113" i="2"/>
  <c r="J113" i="2"/>
  <c r="H113" i="2"/>
  <c r="N112" i="2"/>
  <c r="L112" i="2"/>
  <c r="J112" i="2"/>
  <c r="H112" i="2"/>
  <c r="N111" i="2"/>
  <c r="L111" i="2"/>
  <c r="J111" i="2"/>
  <c r="H111" i="2"/>
  <c r="N110" i="2"/>
  <c r="L110" i="2"/>
  <c r="J110" i="2"/>
  <c r="H110" i="2"/>
  <c r="N109" i="2"/>
  <c r="L109" i="2"/>
  <c r="J109" i="2"/>
  <c r="H109" i="2"/>
  <c r="N108" i="2"/>
  <c r="L108" i="2"/>
  <c r="J108" i="2"/>
  <c r="H108" i="2"/>
  <c r="N107" i="2"/>
  <c r="L107" i="2"/>
  <c r="J107" i="2"/>
  <c r="H107" i="2"/>
  <c r="N106" i="2"/>
  <c r="L106" i="2"/>
  <c r="J106" i="2"/>
  <c r="H106" i="2"/>
  <c r="N105" i="2"/>
  <c r="L105" i="2"/>
  <c r="J105" i="2"/>
  <c r="H105" i="2"/>
  <c r="N104" i="2"/>
  <c r="L104" i="2"/>
  <c r="J104" i="2"/>
  <c r="H104" i="2"/>
  <c r="N103" i="2"/>
  <c r="L103" i="2"/>
  <c r="J103" i="2"/>
  <c r="N102" i="2"/>
  <c r="L102" i="2"/>
  <c r="J102" i="2"/>
  <c r="H102" i="2"/>
  <c r="N101" i="2"/>
  <c r="L101" i="2"/>
  <c r="J101" i="2"/>
  <c r="H101" i="2"/>
  <c r="N100" i="2"/>
  <c r="L100" i="2"/>
  <c r="J100" i="2"/>
  <c r="H100" i="2"/>
  <c r="N99" i="2"/>
  <c r="L99" i="2"/>
  <c r="J99" i="2"/>
  <c r="H99" i="2"/>
  <c r="J98" i="2"/>
  <c r="H98" i="2"/>
  <c r="N97" i="2"/>
  <c r="L97" i="2"/>
  <c r="J97" i="2"/>
  <c r="H97" i="2"/>
  <c r="N96" i="2"/>
  <c r="L96" i="2"/>
  <c r="J96" i="2"/>
  <c r="N95" i="2"/>
  <c r="L95" i="2"/>
  <c r="J95" i="2"/>
  <c r="H95" i="2"/>
  <c r="N94" i="2"/>
  <c r="L94" i="2"/>
  <c r="J94" i="2"/>
  <c r="H94" i="2"/>
  <c r="N93" i="2"/>
  <c r="L93" i="2"/>
  <c r="J93" i="2"/>
  <c r="H93" i="2"/>
  <c r="N92" i="2"/>
  <c r="L92" i="2"/>
  <c r="J92" i="2"/>
  <c r="H92" i="2"/>
  <c r="N91" i="2"/>
  <c r="L91" i="2"/>
  <c r="J91" i="2"/>
  <c r="H91" i="2"/>
  <c r="N90" i="2"/>
  <c r="L90" i="2"/>
  <c r="J90" i="2"/>
  <c r="H90" i="2"/>
  <c r="N89" i="2"/>
  <c r="L89" i="2"/>
  <c r="J89" i="2"/>
  <c r="H89" i="2"/>
  <c r="N88" i="2"/>
  <c r="L88" i="2"/>
  <c r="J88" i="2"/>
  <c r="H88" i="2"/>
  <c r="N87" i="2"/>
  <c r="L87" i="2"/>
  <c r="J87" i="2"/>
  <c r="H87" i="2"/>
  <c r="N86" i="2"/>
  <c r="L86" i="2"/>
  <c r="J86" i="2"/>
  <c r="H86" i="2"/>
  <c r="N85" i="2"/>
  <c r="L85" i="2"/>
  <c r="J85" i="2"/>
  <c r="H85" i="2"/>
  <c r="N84" i="2"/>
  <c r="L84" i="2"/>
  <c r="J84" i="2"/>
  <c r="H84" i="2"/>
  <c r="N83" i="2"/>
  <c r="L83" i="2"/>
  <c r="J83" i="2"/>
  <c r="H83" i="2"/>
  <c r="N82" i="2"/>
  <c r="L82" i="2"/>
  <c r="J82" i="2"/>
  <c r="H82" i="2"/>
  <c r="N81" i="2"/>
  <c r="L81" i="2"/>
  <c r="J81" i="2"/>
  <c r="H81" i="2"/>
  <c r="N80" i="2"/>
  <c r="L80" i="2"/>
  <c r="J80" i="2"/>
  <c r="H80" i="2"/>
  <c r="N79" i="2"/>
  <c r="L79" i="2"/>
  <c r="J79" i="2"/>
  <c r="H79" i="2"/>
  <c r="N78" i="2"/>
  <c r="L78" i="2"/>
  <c r="J78" i="2"/>
  <c r="H78" i="2"/>
  <c r="J77" i="2"/>
  <c r="H77" i="2"/>
  <c r="N76" i="2"/>
  <c r="L76" i="2"/>
  <c r="J76" i="2"/>
  <c r="H76" i="2"/>
  <c r="N75" i="2"/>
  <c r="L75" i="2"/>
  <c r="J75" i="2"/>
  <c r="H75" i="2"/>
  <c r="N74" i="2"/>
  <c r="L74" i="2"/>
  <c r="J74" i="2"/>
  <c r="H74" i="2"/>
  <c r="N73" i="2"/>
  <c r="L73" i="2"/>
  <c r="J73" i="2"/>
  <c r="H73" i="2"/>
  <c r="N72" i="2"/>
  <c r="L72" i="2"/>
  <c r="J72" i="2"/>
  <c r="H72" i="2"/>
  <c r="N71" i="2"/>
  <c r="L71" i="2"/>
  <c r="J71" i="2"/>
  <c r="H71" i="2"/>
  <c r="N70" i="2"/>
  <c r="L70" i="2"/>
  <c r="J70" i="2"/>
  <c r="H70" i="2"/>
  <c r="N69" i="2"/>
  <c r="L69" i="2"/>
  <c r="J69" i="2"/>
  <c r="H69" i="2"/>
  <c r="N68" i="2"/>
  <c r="L68" i="2"/>
  <c r="J68" i="2"/>
  <c r="H68" i="2"/>
  <c r="N67" i="2"/>
  <c r="L67" i="2"/>
  <c r="J67" i="2"/>
  <c r="H67" i="2"/>
  <c r="N66" i="2"/>
  <c r="L66" i="2"/>
  <c r="J66" i="2"/>
  <c r="H66" i="2"/>
  <c r="N65" i="2"/>
  <c r="L65" i="2"/>
  <c r="J65" i="2"/>
  <c r="H65" i="2"/>
  <c r="N64" i="2"/>
  <c r="L64" i="2"/>
  <c r="J64" i="2"/>
  <c r="H64" i="2"/>
  <c r="N63" i="2"/>
  <c r="L63" i="2"/>
  <c r="J63" i="2"/>
  <c r="H63" i="2"/>
  <c r="N62" i="2"/>
  <c r="L62" i="2"/>
  <c r="J62" i="2"/>
  <c r="H62" i="2"/>
  <c r="N61" i="2"/>
  <c r="L61" i="2"/>
  <c r="J61" i="2"/>
  <c r="H61" i="2"/>
  <c r="N60" i="2"/>
  <c r="L60" i="2"/>
  <c r="J60" i="2"/>
  <c r="H60" i="2"/>
  <c r="N59" i="2"/>
  <c r="L59" i="2"/>
  <c r="J59" i="2"/>
  <c r="H59" i="2"/>
  <c r="N58" i="2"/>
  <c r="L58" i="2"/>
  <c r="J58" i="2"/>
  <c r="H58" i="2"/>
  <c r="N57" i="2"/>
  <c r="L57" i="2"/>
  <c r="J57" i="2"/>
  <c r="H57" i="2"/>
  <c r="N56" i="2"/>
  <c r="L56" i="2"/>
  <c r="J56" i="2"/>
  <c r="H56" i="2"/>
  <c r="N55" i="2"/>
  <c r="L55" i="2"/>
  <c r="J55" i="2"/>
  <c r="H55" i="2"/>
  <c r="N54" i="2"/>
  <c r="L54" i="2"/>
  <c r="J54" i="2"/>
  <c r="H54" i="2"/>
  <c r="N53" i="2"/>
  <c r="L53" i="2"/>
  <c r="J53" i="2"/>
  <c r="H53" i="2"/>
  <c r="M51" i="2"/>
  <c r="K51" i="2"/>
  <c r="I51" i="2"/>
  <c r="G51" i="2"/>
  <c r="F51" i="2"/>
  <c r="E51" i="2"/>
  <c r="D51" i="2"/>
  <c r="M50" i="2"/>
  <c r="K50" i="2"/>
  <c r="I50" i="2"/>
  <c r="G50" i="2"/>
  <c r="F50" i="2"/>
  <c r="E50" i="2"/>
  <c r="D50" i="2"/>
  <c r="M49" i="2"/>
  <c r="K49" i="2"/>
  <c r="I49" i="2"/>
  <c r="G49" i="2"/>
  <c r="F49" i="2"/>
  <c r="E49" i="2"/>
  <c r="D49" i="2"/>
  <c r="M48" i="2"/>
  <c r="K48" i="2"/>
  <c r="I48" i="2"/>
  <c r="G48" i="2"/>
  <c r="F48" i="2"/>
  <c r="E48" i="2"/>
  <c r="D48" i="2"/>
  <c r="M47" i="2"/>
  <c r="K47" i="2"/>
  <c r="I47" i="2"/>
  <c r="G47" i="2"/>
  <c r="F47" i="2"/>
  <c r="E47" i="2"/>
  <c r="D47" i="2"/>
  <c r="M46" i="2"/>
  <c r="K46" i="2"/>
  <c r="I46" i="2"/>
  <c r="G46" i="2"/>
  <c r="F46" i="2"/>
  <c r="E46" i="2"/>
  <c r="D46" i="2"/>
  <c r="M45" i="2"/>
  <c r="K45" i="2"/>
  <c r="I45" i="2"/>
  <c r="G45" i="2"/>
  <c r="F45" i="2"/>
  <c r="E45" i="2"/>
  <c r="D45" i="2"/>
  <c r="M44" i="2"/>
  <c r="K44" i="2"/>
  <c r="I44" i="2"/>
  <c r="G44" i="2"/>
  <c r="F44" i="2"/>
  <c r="E44" i="2"/>
  <c r="D44" i="2"/>
  <c r="M43" i="2"/>
  <c r="K43" i="2"/>
  <c r="I43" i="2"/>
  <c r="G43" i="2"/>
  <c r="F43" i="2"/>
  <c r="E43" i="2"/>
  <c r="D43" i="2"/>
  <c r="M42" i="2"/>
  <c r="K42" i="2"/>
  <c r="I42" i="2"/>
  <c r="G42" i="2"/>
  <c r="F42" i="2"/>
  <c r="E42" i="2"/>
  <c r="D42" i="2"/>
  <c r="M41" i="2"/>
  <c r="K41" i="2"/>
  <c r="I41" i="2"/>
  <c r="G41" i="2"/>
  <c r="F41" i="2"/>
  <c r="E41" i="2"/>
  <c r="D41" i="2"/>
  <c r="M40" i="2"/>
  <c r="K40" i="2"/>
  <c r="I40" i="2"/>
  <c r="G40" i="2"/>
  <c r="F40" i="2"/>
  <c r="E40" i="2"/>
  <c r="D40" i="2"/>
  <c r="M39" i="2"/>
  <c r="K39" i="2"/>
  <c r="I39" i="2"/>
  <c r="G39" i="2"/>
  <c r="F39" i="2"/>
  <c r="E39" i="2"/>
  <c r="D39" i="2"/>
  <c r="M38" i="2"/>
  <c r="K38" i="2"/>
  <c r="I38" i="2"/>
  <c r="G38" i="2"/>
  <c r="F38" i="2"/>
  <c r="E38" i="2"/>
  <c r="D38" i="2"/>
  <c r="M37" i="2"/>
  <c r="K37" i="2"/>
  <c r="I37" i="2"/>
  <c r="G37" i="2"/>
  <c r="F37" i="2"/>
  <c r="E37" i="2"/>
  <c r="D37" i="2"/>
  <c r="M36" i="2"/>
  <c r="K36" i="2"/>
  <c r="I36" i="2"/>
  <c r="G36" i="2"/>
  <c r="F36" i="2"/>
  <c r="E36" i="2"/>
  <c r="D36" i="2"/>
  <c r="M35" i="2"/>
  <c r="K35" i="2"/>
  <c r="I35" i="2"/>
  <c r="G35" i="2"/>
  <c r="F35" i="2"/>
  <c r="E35" i="2"/>
  <c r="D35" i="2"/>
  <c r="M34" i="2"/>
  <c r="K34" i="2"/>
  <c r="I34" i="2"/>
  <c r="G34" i="2"/>
  <c r="F34" i="2"/>
  <c r="E34" i="2"/>
  <c r="D34" i="2"/>
  <c r="M33" i="2"/>
  <c r="K33" i="2"/>
  <c r="I33" i="2"/>
  <c r="G33" i="2"/>
  <c r="F33" i="2"/>
  <c r="E33" i="2"/>
  <c r="D33" i="2"/>
  <c r="M32" i="2"/>
  <c r="K32" i="2"/>
  <c r="I32" i="2"/>
  <c r="G32" i="2"/>
  <c r="G140" i="2" s="1"/>
  <c r="F32" i="2"/>
  <c r="F140" i="2" s="1"/>
  <c r="E32" i="2"/>
  <c r="E140" i="2" s="1"/>
  <c r="D32" i="2"/>
  <c r="D140" i="2" s="1"/>
  <c r="N29" i="2"/>
  <c r="L29" i="2"/>
  <c r="J29" i="2"/>
  <c r="H29" i="2"/>
  <c r="N28" i="2"/>
  <c r="L28" i="2"/>
  <c r="J28" i="2"/>
  <c r="N27" i="2"/>
  <c r="L27" i="2"/>
  <c r="J27" i="2"/>
  <c r="H27" i="2"/>
  <c r="N26" i="2"/>
  <c r="L26" i="2"/>
  <c r="J26" i="2"/>
  <c r="H26" i="2"/>
  <c r="N25" i="2"/>
  <c r="L25" i="2"/>
  <c r="N24" i="2"/>
  <c r="L24" i="2"/>
  <c r="J24" i="2"/>
  <c r="H24" i="2"/>
  <c r="N23" i="2"/>
  <c r="L23" i="2"/>
  <c r="J23" i="2"/>
  <c r="H23" i="2"/>
  <c r="N22" i="2"/>
  <c r="L22" i="2"/>
  <c r="J22" i="2"/>
  <c r="H22" i="2"/>
  <c r="M21" i="2"/>
  <c r="K21" i="2"/>
  <c r="I21" i="2"/>
  <c r="G21" i="2"/>
  <c r="F21" i="2"/>
  <c r="F30" i="2" s="1"/>
  <c r="E21" i="2"/>
  <c r="E30" i="2" s="1"/>
  <c r="D21" i="2"/>
  <c r="D30" i="2" s="1"/>
  <c r="F20" i="2"/>
  <c r="E20" i="2"/>
  <c r="D20" i="2"/>
  <c r="K8" i="2"/>
  <c r="J14" i="2"/>
  <c r="H14" i="2"/>
  <c r="M13" i="2"/>
  <c r="M186" i="2" s="1"/>
  <c r="K13" i="2"/>
  <c r="K186" i="2" s="1"/>
  <c r="G13" i="2"/>
  <c r="F13" i="2"/>
  <c r="E13" i="2"/>
  <c r="E186" i="2" s="1"/>
  <c r="D13" i="2"/>
  <c r="H12" i="2"/>
  <c r="J11" i="2"/>
  <c r="H11" i="2"/>
  <c r="H184" i="2" s="1"/>
  <c r="I9" i="2"/>
  <c r="H9" i="2"/>
  <c r="M8" i="2"/>
  <c r="G8" i="2"/>
  <c r="F8" i="2"/>
  <c r="E8" i="2"/>
  <c r="D8" i="2"/>
  <c r="N156" i="2" l="1"/>
  <c r="J155" i="2"/>
  <c r="H182" i="2"/>
  <c r="H185" i="2"/>
  <c r="G186" i="2"/>
  <c r="J33" i="2"/>
  <c r="N154" i="2"/>
  <c r="J157" i="2"/>
  <c r="N157" i="2"/>
  <c r="J154" i="2"/>
  <c r="J152" i="2"/>
  <c r="H156" i="2"/>
  <c r="N155" i="2"/>
  <c r="J153" i="2"/>
  <c r="J156" i="2"/>
  <c r="J36" i="2"/>
  <c r="L37" i="2"/>
  <c r="H39" i="2"/>
  <c r="J40" i="2"/>
  <c r="L41" i="2"/>
  <c r="L49" i="2"/>
  <c r="J160" i="2"/>
  <c r="J159" i="2"/>
  <c r="N152" i="2"/>
  <c r="N151" i="2"/>
  <c r="J184" i="2"/>
  <c r="F186" i="2"/>
  <c r="L35" i="2"/>
  <c r="J38" i="2"/>
  <c r="L39" i="2"/>
  <c r="N48" i="2"/>
  <c r="G162" i="2"/>
  <c r="N160" i="2"/>
  <c r="N159" i="2"/>
  <c r="J151" i="2"/>
  <c r="H136" i="1"/>
  <c r="J141" i="1"/>
  <c r="D135" i="1"/>
  <c r="H141" i="1"/>
  <c r="I182" i="2"/>
  <c r="J32" i="2"/>
  <c r="L42" i="2"/>
  <c r="N43" i="2"/>
  <c r="H44" i="2"/>
  <c r="N47" i="2"/>
  <c r="D162" i="2"/>
  <c r="K175" i="2"/>
  <c r="H159" i="2"/>
  <c r="H155" i="2"/>
  <c r="H153" i="2"/>
  <c r="H151" i="2"/>
  <c r="H139" i="2"/>
  <c r="L33" i="2"/>
  <c r="I162" i="2"/>
  <c r="E162" i="2"/>
  <c r="J161" i="2"/>
  <c r="N161" i="2"/>
  <c r="L160" i="2"/>
  <c r="L156" i="2"/>
  <c r="H154" i="2"/>
  <c r="L152" i="2"/>
  <c r="H149" i="2"/>
  <c r="N140" i="2"/>
  <c r="N21" i="2"/>
  <c r="J35" i="2"/>
  <c r="N41" i="2"/>
  <c r="H42" i="2"/>
  <c r="J43" i="2"/>
  <c r="L44" i="2"/>
  <c r="N45" i="2"/>
  <c r="H46" i="2"/>
  <c r="J47" i="2"/>
  <c r="J51" i="2"/>
  <c r="F162" i="2"/>
  <c r="H157" i="2"/>
  <c r="L159" i="2"/>
  <c r="L155" i="2"/>
  <c r="L154" i="2"/>
  <c r="L153" i="2"/>
  <c r="L151" i="2"/>
  <c r="L149" i="2"/>
  <c r="L140" i="2"/>
  <c r="L141" i="1"/>
  <c r="N141" i="1"/>
  <c r="F134" i="2"/>
  <c r="F181" i="2" s="1"/>
  <c r="E142" i="2"/>
  <c r="E173" i="2" s="1"/>
  <c r="E158" i="2"/>
  <c r="E191" i="2"/>
  <c r="I142" i="2"/>
  <c r="J144" i="2"/>
  <c r="I18" i="2"/>
  <c r="M18" i="2"/>
  <c r="M16" i="2" s="1"/>
  <c r="M142" i="2"/>
  <c r="N144" i="2"/>
  <c r="G20" i="2"/>
  <c r="H146" i="2"/>
  <c r="H193" i="2" s="1"/>
  <c r="L146" i="2"/>
  <c r="K20" i="2"/>
  <c r="K193" i="2" s="1"/>
  <c r="K158" i="2"/>
  <c r="L157" i="2"/>
  <c r="E134" i="2"/>
  <c r="E148" i="2"/>
  <c r="D158" i="2"/>
  <c r="D142" i="2"/>
  <c r="D189" i="2" s="1"/>
  <c r="I19" i="2"/>
  <c r="I192" i="2" s="1"/>
  <c r="J145" i="2"/>
  <c r="M19" i="2"/>
  <c r="M192" i="2" s="1"/>
  <c r="N145" i="2"/>
  <c r="D134" i="2"/>
  <c r="G142" i="2"/>
  <c r="G148" i="2" s="1"/>
  <c r="H144" i="2"/>
  <c r="G18" i="2"/>
  <c r="H18" i="2" s="1"/>
  <c r="G158" i="2"/>
  <c r="K142" i="2"/>
  <c r="K173" i="2" s="1"/>
  <c r="L144" i="2"/>
  <c r="K18" i="2"/>
  <c r="K191" i="2" s="1"/>
  <c r="J146" i="2"/>
  <c r="I20" i="2"/>
  <c r="J20" i="2" s="1"/>
  <c r="J193" i="2" s="1"/>
  <c r="N146" i="2"/>
  <c r="M20" i="2"/>
  <c r="M193" i="2" s="1"/>
  <c r="J140" i="2"/>
  <c r="G134" i="2"/>
  <c r="H140" i="2"/>
  <c r="F142" i="2"/>
  <c r="F148" i="2" s="1"/>
  <c r="F158" i="2"/>
  <c r="H145" i="2"/>
  <c r="G19" i="2"/>
  <c r="G192" i="2" s="1"/>
  <c r="L145" i="2"/>
  <c r="K19" i="2"/>
  <c r="K192" i="2" s="1"/>
  <c r="M162" i="2"/>
  <c r="H161" i="2"/>
  <c r="L161" i="2"/>
  <c r="F193" i="2"/>
  <c r="H21" i="2"/>
  <c r="H33" i="2"/>
  <c r="J34" i="2"/>
  <c r="L40" i="2"/>
  <c r="N42" i="2"/>
  <c r="H43" i="2"/>
  <c r="N46" i="2"/>
  <c r="H48" i="2"/>
  <c r="H49" i="2"/>
  <c r="J49" i="2"/>
  <c r="L50" i="2"/>
  <c r="L51" i="2"/>
  <c r="M158" i="2"/>
  <c r="N158" i="2" s="1"/>
  <c r="I158" i="2"/>
  <c r="E193" i="2"/>
  <c r="J50" i="2"/>
  <c r="M134" i="2"/>
  <c r="N134" i="2" s="1"/>
  <c r="I134" i="2"/>
  <c r="H8" i="2"/>
  <c r="J9" i="2"/>
  <c r="J182" i="2" s="1"/>
  <c r="H13" i="2"/>
  <c r="I13" i="2"/>
  <c r="L21" i="2"/>
  <c r="H37" i="2"/>
  <c r="J37" i="2"/>
  <c r="L38" i="2"/>
  <c r="N39" i="2"/>
  <c r="N44" i="2"/>
  <c r="M173" i="2"/>
  <c r="K181" i="2"/>
  <c r="I8" i="2"/>
  <c r="J8" i="2" s="1"/>
  <c r="N14" i="2"/>
  <c r="H20" i="2"/>
  <c r="N32" i="2"/>
  <c r="N34" i="2"/>
  <c r="H35" i="2"/>
  <c r="N36" i="2"/>
  <c r="N37" i="2"/>
  <c r="H38" i="2"/>
  <c r="H40" i="2"/>
  <c r="H41" i="2"/>
  <c r="J41" i="2"/>
  <c r="J42" i="2"/>
  <c r="J44" i="2"/>
  <c r="L46" i="2"/>
  <c r="L47" i="2"/>
  <c r="L48" i="2"/>
  <c r="N50" i="2"/>
  <c r="H51" i="2"/>
  <c r="I187" i="2"/>
  <c r="L14" i="2"/>
  <c r="L187" i="2" s="1"/>
  <c r="L32" i="2"/>
  <c r="L34" i="2"/>
  <c r="L36" i="2"/>
  <c r="N38" i="2"/>
  <c r="N40" i="2"/>
  <c r="H45" i="2"/>
  <c r="J45" i="2"/>
  <c r="J46" i="2"/>
  <c r="J48" i="2"/>
  <c r="M187" i="2"/>
  <c r="I191" i="2"/>
  <c r="G193" i="2"/>
  <c r="N8" i="2"/>
  <c r="D186" i="2"/>
  <c r="J21" i="2"/>
  <c r="H32" i="2"/>
  <c r="N33" i="2"/>
  <c r="H34" i="2"/>
  <c r="N35" i="2"/>
  <c r="H36" i="2"/>
  <c r="J39" i="2"/>
  <c r="L43" i="2"/>
  <c r="L45" i="2"/>
  <c r="H47" i="2"/>
  <c r="N49" i="2"/>
  <c r="H50" i="2"/>
  <c r="N51" i="2"/>
  <c r="M191" i="2"/>
  <c r="D175" i="2"/>
  <c r="D187" i="2"/>
  <c r="D181" i="2"/>
  <c r="F187" i="2"/>
  <c r="F175" i="2"/>
  <c r="E187" i="2"/>
  <c r="E181" i="2"/>
  <c r="E175" i="2"/>
  <c r="E177" i="2"/>
  <c r="D191" i="2"/>
  <c r="D177" i="2"/>
  <c r="M175" i="2"/>
  <c r="M181" i="2"/>
  <c r="K187" i="2"/>
  <c r="I16" i="2"/>
  <c r="K133" i="2"/>
  <c r="K162" i="2" s="1"/>
  <c r="I186" i="2"/>
  <c r="F191" i="2"/>
  <c r="D193" i="2"/>
  <c r="F177" i="2"/>
  <c r="I175" i="2"/>
  <c r="H186" i="2" l="1"/>
  <c r="J162" i="2"/>
  <c r="H162" i="2"/>
  <c r="I193" i="2"/>
  <c r="M177" i="2"/>
  <c r="L162" i="2"/>
  <c r="E189" i="2"/>
  <c r="E176" i="2"/>
  <c r="G173" i="2"/>
  <c r="H191" i="2"/>
  <c r="I177" i="2"/>
  <c r="L19" i="2"/>
  <c r="L192" i="2" s="1"/>
  <c r="J134" i="2"/>
  <c r="J158" i="2"/>
  <c r="N187" i="2"/>
  <c r="H135" i="1"/>
  <c r="H19" i="2"/>
  <c r="H192" i="2" s="1"/>
  <c r="D173" i="2"/>
  <c r="K16" i="2"/>
  <c r="K30" i="2" s="1"/>
  <c r="J19" i="2"/>
  <c r="J192" i="2" s="1"/>
  <c r="N20" i="2"/>
  <c r="N193" i="2" s="1"/>
  <c r="G191" i="2"/>
  <c r="G16" i="2"/>
  <c r="G189" i="2" s="1"/>
  <c r="L18" i="2"/>
  <c r="L191" i="2" s="1"/>
  <c r="H158" i="2"/>
  <c r="J135" i="1"/>
  <c r="L135" i="1"/>
  <c r="N135" i="1"/>
  <c r="I181" i="2"/>
  <c r="D148" i="2"/>
  <c r="D176" i="2" s="1"/>
  <c r="N181" i="2"/>
  <c r="N19" i="2"/>
  <c r="N192" i="2" s="1"/>
  <c r="L20" i="2"/>
  <c r="L193" i="2" s="1"/>
  <c r="L134" i="2"/>
  <c r="N162" i="2"/>
  <c r="N18" i="2"/>
  <c r="N191" i="2" s="1"/>
  <c r="N142" i="2"/>
  <c r="M148" i="2"/>
  <c r="M176" i="2" s="1"/>
  <c r="J142" i="2"/>
  <c r="I148" i="2"/>
  <c r="J148" i="2" s="1"/>
  <c r="I173" i="2"/>
  <c r="K148" i="2"/>
  <c r="L142" i="2"/>
  <c r="H134" i="2"/>
  <c r="H142" i="2"/>
  <c r="L158" i="2"/>
  <c r="J18" i="2"/>
  <c r="J191" i="2" s="1"/>
  <c r="L8" i="2"/>
  <c r="L181" i="2" s="1"/>
  <c r="F189" i="2"/>
  <c r="H187" i="2"/>
  <c r="G187" i="2"/>
  <c r="J187" i="2"/>
  <c r="G175" i="2"/>
  <c r="I189" i="2"/>
  <c r="F176" i="2"/>
  <c r="M189" i="2"/>
  <c r="K177" i="2"/>
  <c r="I30" i="2"/>
  <c r="G177" i="2"/>
  <c r="M30" i="2"/>
  <c r="F173" i="2"/>
  <c r="H16" i="2"/>
  <c r="H148" i="2" l="1"/>
  <c r="K189" i="2"/>
  <c r="J16" i="2"/>
  <c r="G30" i="2"/>
  <c r="H30" i="2" s="1"/>
  <c r="L16" i="2"/>
  <c r="L189" i="2" s="1"/>
  <c r="N16" i="2"/>
  <c r="H189" i="2"/>
  <c r="J189" i="2"/>
  <c r="I176" i="2"/>
  <c r="N189" i="2"/>
  <c r="L148" i="2"/>
  <c r="K176" i="2"/>
  <c r="N148" i="2"/>
  <c r="N30" i="2"/>
  <c r="G176" i="2"/>
  <c r="L30" i="2"/>
  <c r="G181" i="2"/>
  <c r="H181" i="2"/>
  <c r="J181" i="2"/>
  <c r="J30" i="2"/>
</calcChain>
</file>

<file path=xl/sharedStrings.xml><?xml version="1.0" encoding="utf-8"?>
<sst xmlns="http://schemas.openxmlformats.org/spreadsheetml/2006/main" count="627" uniqueCount="255">
  <si>
    <t>в тыс. руб.</t>
  </si>
  <si>
    <t>№</t>
  </si>
  <si>
    <t>Наименование дохода</t>
  </si>
  <si>
    <t>КД</t>
  </si>
  <si>
    <t>Факт 2015 г.</t>
  </si>
  <si>
    <t>2016 год</t>
  </si>
  <si>
    <t>2017 г.</t>
  </si>
  <si>
    <t>2018 г.</t>
  </si>
  <si>
    <t>2019 г.</t>
  </si>
  <si>
    <t xml:space="preserve">Уточненный план </t>
  </si>
  <si>
    <t>Поступление на 01.07.2016</t>
  </si>
  <si>
    <t xml:space="preserve">Ожидаемое исполнение </t>
  </si>
  <si>
    <t xml:space="preserve">Темп роста </t>
  </si>
  <si>
    <t>Сумма</t>
  </si>
  <si>
    <t>ИТОГО ДОХОДЫ:</t>
  </si>
  <si>
    <t>I</t>
  </si>
  <si>
    <t xml:space="preserve">БЕЗВОЗМЕЗДНЫЕ ПОСТУПЛЕНИЯ </t>
  </si>
  <si>
    <t>из них</t>
  </si>
  <si>
    <t>дотация на выравнивание</t>
  </si>
  <si>
    <t>дотация на сбалансированность</t>
  </si>
  <si>
    <t>прочие безвозмездные поступления</t>
  </si>
  <si>
    <t>II</t>
  </si>
  <si>
    <t>НАЛОГОВЫЕ И НЕНАЛОГОВЫЕ ДОХОДЫ</t>
  </si>
  <si>
    <t>в том числе</t>
  </si>
  <si>
    <t>1.</t>
  </si>
  <si>
    <t xml:space="preserve">НАЛОГОВЫЕ И НЕНАЛОГОВЫЕ ДОХОДЫ, НАПРАВЛЯЕМЫЕ В ДОРОЖНЫЙ ФОНД </t>
  </si>
  <si>
    <t>1.1.</t>
  </si>
  <si>
    <t>акцизы на нефтепродукты</t>
  </si>
  <si>
    <t>1.2.</t>
  </si>
  <si>
    <t>транспортный налог</t>
  </si>
  <si>
    <t>1.3.</t>
  </si>
  <si>
    <t>прочие доходы дорожного фонда</t>
  </si>
  <si>
    <t>2.</t>
  </si>
  <si>
    <t>ПЛАТНЫЕ УСЛУГИ</t>
  </si>
  <si>
    <t>2.1.</t>
  </si>
  <si>
    <t>Законодательное Собрание  Амурской области</t>
  </si>
  <si>
    <t>2.3.</t>
  </si>
  <si>
    <t>Министерство социальной защиты населения Амурской области</t>
  </si>
  <si>
    <t>2.4.</t>
  </si>
  <si>
    <t xml:space="preserve">Министерство  здравоохранения Амурской области </t>
  </si>
  <si>
    <t>2.5.</t>
  </si>
  <si>
    <t>Министерство имущественных отношений Амурской области</t>
  </si>
  <si>
    <t>2.6.</t>
  </si>
  <si>
    <t>Управление лесного хозяйства Амурской области</t>
  </si>
  <si>
    <t>2.7.</t>
  </si>
  <si>
    <t>Министерство транспорта и дорожного хозяйства Амурской области (ГКУ Строитель)</t>
  </si>
  <si>
    <t>3.</t>
  </si>
  <si>
    <t>ДОХОДЫ ОТ ПРОДАЖИ СОЦИАЛЬНЫХ БИЛЕТОВ И АКТИВАЦИИ ТРАНСПОРТНОГО ПРИЛОЖЕНИЯ</t>
  </si>
  <si>
    <t>4.</t>
  </si>
  <si>
    <t>ПЛАТА ЗА ЭКОЛОГИЧЕСКУЮ ЭКСПЕРТИЗУ</t>
  </si>
  <si>
    <t>5.</t>
  </si>
  <si>
    <t>НЕСВЯЗАННЫЕ НАЛОГОВЫЕ И НЕНАЛОГОВЫЕ ДОХОДЫ БЮДЖЕТА ВСЕГО</t>
  </si>
  <si>
    <t>000 1 00 00000 00 0000 000</t>
  </si>
  <si>
    <t>НАЛОГИ НА ПРИБЫЛЬ, ДОХОДЫ</t>
  </si>
  <si>
    <t>000 1 01 00000 00 0000 000</t>
  </si>
  <si>
    <t>Налог на прибыль организаций</t>
  </si>
  <si>
    <t>000 1 01 01000 00 0000 110</t>
  </si>
  <si>
    <t>Налог на доходы физических лиц</t>
  </si>
  <si>
    <t>000 1 01 02000 01 0000 110</t>
  </si>
  <si>
    <t>НАЛОГИ НА ТОВАРЫ (РАБОТЫ, УСЛУГИ), РЕАЛИЗУЕМЫЕ НА ТЕРРИТОРИИ РОССИЙСКОЙ ФЕДЕРАЦИИ</t>
  </si>
  <si>
    <t>000 1 03 00000 00 0000 000</t>
  </si>
  <si>
    <t>НАЛОГИ НА СОВОКУПНЫЙ ДОХОД</t>
  </si>
  <si>
    <t>000 1 05 00000 00 0000 000</t>
  </si>
  <si>
    <t>3.1.</t>
  </si>
  <si>
    <t>Налог, взимаемый в связи с применением упрощенной системы налогообложения</t>
  </si>
  <si>
    <t>000 1 05 01000 00 0000 110</t>
  </si>
  <si>
    <t>НАЛОГИ НА ИМУЩЕСТВО</t>
  </si>
  <si>
    <t>000 1 06 00000 00 0000 000</t>
  </si>
  <si>
    <t>4.1.</t>
  </si>
  <si>
    <t>Налог на имущество организаций</t>
  </si>
  <si>
    <t>000 1 06 02000 02 0000 110</t>
  </si>
  <si>
    <t>4.2.</t>
  </si>
  <si>
    <t>Транспортный налог</t>
  </si>
  <si>
    <t>000 1 06 04000 02 0000 110</t>
  </si>
  <si>
    <t>НАЛОГИ, СБОРЫ И РЕГУЛЯРНЫЕ ПЛАТЕЖИ ЗА ПОЛЬЗОВАНИЕ ПРИРОДНЫМИ РЕСУРСАМИ</t>
  </si>
  <si>
    <t>000 1 07 00000 00 0000 000</t>
  </si>
  <si>
    <t>5.1.</t>
  </si>
  <si>
    <t>Налог на добычу полезных ископаемых</t>
  </si>
  <si>
    <t>000 1 07 01000 01 0000 110</t>
  </si>
  <si>
    <t>5.2.</t>
  </si>
  <si>
    <t>Сборы за пользование объектами животного мира и за пользование объектами водных биологических ресурсов</t>
  </si>
  <si>
    <t>000 1 07 04000 01 0000 110</t>
  </si>
  <si>
    <t>6.</t>
  </si>
  <si>
    <t>ГОСУДАРСТВЕННАЯ ПОШЛИНА</t>
  </si>
  <si>
    <t>000 1 08 00000 00 0000 000</t>
  </si>
  <si>
    <t>7.</t>
  </si>
  <si>
    <t>ДОХОДЫ ОТ ИСПОЛЬЗОВАНИЯ ИМУЩЕСТВА, НАХОДЯЩЕГОСЯ В ГОСУДАРСТВЕННОЙ И МУНИЦИПАЛЬНОЙ СОБСТВЕННОСТИ</t>
  </si>
  <si>
    <t>000 1 11 00000 00 0000 000</t>
  </si>
  <si>
    <t>8.</t>
  </si>
  <si>
    <t>ПЛАТЕЖИ ПРИ ПОЛЬЗОВАНИИ ПРИРОДНЫМИ РЕСУРСАМИ</t>
  </si>
  <si>
    <t>000 1 12 00000 00 0000 000</t>
  </si>
  <si>
    <t>9.</t>
  </si>
  <si>
    <t>ДОХОДЫ ОТ ОКАЗАНИЯ ПЛАТНЫХ УСЛУГ (РАБОТ) И КОМПЕНСАЦИИ ЗАТРАТ ГОСУДАРСТВА</t>
  </si>
  <si>
    <t>000 1 13 00000 00 0000 000</t>
  </si>
  <si>
    <t>10.</t>
  </si>
  <si>
    <t>ДОХОДЫ ОТ ПРОДАЖИ МАТЕРИАЛЬНЫХ И НЕМАТЕРИАЛЬНЫХ АКТИВОВ</t>
  </si>
  <si>
    <t>000 1 14 00000 00 0000 000</t>
  </si>
  <si>
    <t>11.</t>
  </si>
  <si>
    <t>АДМИНИСТРАТИВНЫЕ ПЛАТЕЖИ И СБОРЫ</t>
  </si>
  <si>
    <t>000 1 15 00000 00 0000 000</t>
  </si>
  <si>
    <t>12.</t>
  </si>
  <si>
    <t>ШТРАФЫ, САНКЦИИ, ВОЗМЕЩЕНИЕ УЩЕРБА</t>
  </si>
  <si>
    <t>000 1 16 00000 00 0000 000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</si>
  <si>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</t>
  </si>
  <si>
    <t>000 1 01 01012 02 0000 110</t>
  </si>
  <si>
    <t>Налог на прибыль организаций консолидированных групп налогоплательщиков, зачисляемый в бюджеты субъектов Российской Федерации</t>
  </si>
  <si>
    <t>000 1 01 01014 02 0000 110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</si>
  <si>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</si>
  <si>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000 1 01 02010 01 0000 110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</si>
  <si>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</si>
  <si>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000 1 01 02040 01 0000 110</t>
  </si>
  <si>
    <t>Акцизы по подакцизным товарам (продукции), производимым на территории Российской Федерации</t>
  </si>
  <si>
    <t>000 1 03 02000 01 0000 110</t>
  </si>
  <si>
    <t>Акцизы на пиво, производимое на территории Российской Федерации</t>
  </si>
  <si>
    <t>000 1 03 02100 01 0000 110</t>
  </si>
  <si>
    <t>Акцизы на сидр, пуаре, медовуху, производимые на территории Российской Федерации</t>
  </si>
  <si>
    <t>000 1 03 02120 01 0000 110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</si>
  <si>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</si>
  <si>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000 1 03 02230 01 0000 110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</si>
  <si>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</si>
  <si>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000 1 03 02240 01 0000 110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</si>
  <si>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</si>
  <si>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000 1 03 02250 01 0000 110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</si>
  <si>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</si>
  <si>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000 1 03 02260 01 0000 110</t>
  </si>
  <si>
    <t>Налог, взимаемый с налогоплательщиков, выбравших в качестве объекта налогообложения доходы</t>
  </si>
  <si>
    <t>000 1 05 01010 01 0000 110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</si>
  <si>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</si>
  <si>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000 1 05 01020 01 0000 110</t>
  </si>
  <si>
    <t>Минимальный налог, зачисляемый в бюджеты субъектов Российской Федерации</t>
  </si>
  <si>
    <t>000 1 05 01050 01 0000 110</t>
  </si>
  <si>
    <t>Налог на игорный бизнес</t>
  </si>
  <si>
    <t>000 1 06 05000 02 0000 110</t>
  </si>
  <si>
    <t>Налог на добычу общераспространенных полезных ископаемых</t>
  </si>
  <si>
    <t>000 1 07 01020 01 0000 110</t>
  </si>
  <si>
    <t>Налог на добычу прочих полезных ископаемых (за исключением полезных ископаемых в виде природных алмазов)</t>
  </si>
  <si>
    <t>000 1 07 01030 01 0000 110</t>
  </si>
  <si>
    <t>Налог на добычу полезных ископаемых в виде угля</t>
  </si>
  <si>
    <t>000 1 07 01060 01 0000 110</t>
  </si>
  <si>
    <t>Государственная пошлина за совершение действий, связанных с приобретением гражданства Российской Федерации или выходом из гражданства Российской Федерации, а также с въездом в Российскую Федерацию или выездом из Российской Федерации</t>
  </si>
  <si>
    <t>000 1 08 06000 01 0000 110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</si>
  <si>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</si>
  <si>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000 1 08 07000 01 0000 110</t>
  </si>
  <si>
    <t>Государственная пошлина за государственную регистрацию юридического лица, физических лиц в качестве индивидуальных предпринимателей, изменений, вносимых в учредительные документы юридического лица, за государственную регистрацию ликвидации юридического лица и другие юридически значимые действия</t>
  </si>
  <si>
    <t>000 1 08 07010 01 0000 110</t>
  </si>
  <si>
    <t>Государственная пошлина за государственную регистрацию прав, ограничений (обременений) прав на недвижимое имущество и сделок с ним</t>
  </si>
  <si>
    <t>000 1 08 07020 01 0000 110</t>
  </si>
  <si>
    <t>Государственная пошлина за совершение действий, связанных с лицензированием, с проведением аттестации в случаях, если такая аттестация предусмотрена законодательством Российской Федерации</t>
  </si>
  <si>
    <t>000 1 08 07080 01 0000 110</t>
  </si>
  <si>
    <t>Государственная пошлина за выдачу и обмен паспорта гражданина Российской Федерации</t>
  </si>
  <si>
    <t>000 1 08 07100 01 0000 110</t>
  </si>
  <si>
    <t>Государственная пошлина за государственную регистрацию межрегиональных, региональных и местных общественных объединений, отделений общественных объединений, а также за государственную регистрацию изменений их учредительных документов</t>
  </si>
  <si>
    <t>000 1 08 07110 01 0000 110</t>
  </si>
  <si>
    <t>Государственная пошлина за государственную регистрацию политических партий и региональных отделений политических партий</t>
  </si>
  <si>
    <t>000 1 08 07120 01 0000 110</t>
  </si>
  <si>
    <t>Государственная пошлина за государственную регистрацию средств массовой информации, продукция которых предназначена для распространения преимущественно на территории субъекта Российской Федерации, а также за выдачу дубликата свидетельства о такой регистрации</t>
  </si>
  <si>
    <t>000 1 08 07130 01 0000 110</t>
  </si>
  <si>
    <t>Государственная пошлина за государственную регистрацию транспортных средств и иные юридически значимые действия, связанные с изменениями и выдачей документов на транспортные средства, регистрационных знаков, водительских удостоверений</t>
  </si>
  <si>
    <t>000 1 08 07140 01 0000 110</t>
  </si>
  <si>
    <t>Государственная пошлина за выдачу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</t>
  </si>
  <si>
    <t>000 1 08 07170 01 0000 110</t>
  </si>
  <si>
    <t>Государственная пошлина за выдачу документа об утверждении нормативов образования отходов производства и потребления и лимитов на их размещение, а также за переоформление и выдачу дубликата указанного документа</t>
  </si>
  <si>
    <t>000 1 08 07280 01 0000 110</t>
  </si>
  <si>
    <t>Прочие государственные пошлины за совершение прочих юридически значимых действий, подлежащие зачислению в бюджет субъекта Российской Федерации</t>
  </si>
  <si>
    <t>000 1 08 07300 01 0000 110</t>
  </si>
  <si>
    <t>Государственная пошлина за действия уполномоченных органов субъектов Российской Федерации, связанные с лицензированием предпринимательской деятельности по управлению многоквартирными домами</t>
  </si>
  <si>
    <t>000 1 08 07400 01 0000 110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</si>
  <si>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</si>
  <si>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000 1 11 01000 00 0000 120</t>
  </si>
  <si>
    <t>Проценты, полученные от предоставления бюджетных кредитов внутри страны</t>
  </si>
  <si>
    <t>000 1 11 03000 00 0000 120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</si>
  <si>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</si>
  <si>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000 1 11 05000 00 0000 120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</si>
  <si>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</si>
  <si>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000 1 11 05300 00 0000 120</t>
  </si>
  <si>
    <t>Платежи от государственных и муниципальных унитарных предприятий</t>
  </si>
  <si>
    <t>000 1 11 07000 00 0000 120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</si>
  <si>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</si>
  <si>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000 1 11 09000 00 0000 120</t>
  </si>
  <si>
    <t>Плата за негативное воздействие на окружающую среду</t>
  </si>
  <si>
    <t>000 1 12 01000 01 0000 120</t>
  </si>
  <si>
    <t>Платежи при пользовании недрами</t>
  </si>
  <si>
    <t>000 1 12 02000 00 0000 120</t>
  </si>
  <si>
    <t>Плата за использование лесов</t>
  </si>
  <si>
    <t>000 1 12 04000 00 0000 120</t>
  </si>
  <si>
    <t>Доходы от оказания платных услуг (работ)</t>
  </si>
  <si>
    <t>000 1 13 01000 00 0000 130</t>
  </si>
  <si>
    <t>Доходы от компенсации затрат государства</t>
  </si>
  <si>
    <t>000 1 13 02000 00 0000 130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</si>
  <si>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</si>
  <si>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000 1 14 02000 00 0000 000</t>
  </si>
  <si>
    <t>Доходы от продажи земельных участков, находящихся в государственной и муниципальной собственности</t>
  </si>
  <si>
    <t>000 1 14 06000 00 0000 430</t>
  </si>
  <si>
    <t>Платежи, взимаемые государственными и муниципальными органами (организациями) за выполнение определенных функций</t>
  </si>
  <si>
    <t>000 1 15 02000 00 0000 140</t>
  </si>
  <si>
    <t>Денежные взыскания (штрафы) за нарушение антимонопольного законодательства в сфере конкуренции на товарных рынках, защиты конкуренции на рынке финансовых услуг, законодательства о естественных монополиях и законодательства о государственном регулировании цен (тарифов)</t>
  </si>
  <si>
    <t>000 1 16 02000 00 0000 140</t>
  </si>
  <si>
    <t>Денежные взыскания (штрафы) за нарушение законодательства о налогах и сборах</t>
  </si>
  <si>
    <t>000 1 16 03000 00 0000 140</t>
  </si>
  <si>
    <t>Денежные взыскания (штрафы) за нарушение бюджетного законодательства Российской Федерации</t>
  </si>
  <si>
    <t>000 1 16 18000 00 0000 140</t>
  </si>
  <si>
    <t>Денежные взыскания (штрафы) и иные суммы, взыскиваемые с лиц, виновных в совершении преступлений, и в возмещение ущерба имуществу</t>
  </si>
  <si>
    <t>000 1 16 21000 00 0000 140</t>
  </si>
  <si>
    <t>Доходы от возмещения ущерба при возникновении страховых случаев</t>
  </si>
  <si>
    <t>000 1 16 23000 00 0000 140</t>
  </si>
  <si>
    <t>Денежные взыскания (штрафы) за нарушение законодательства Российской Федерации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о рыболовстве и сохранении водных биологических ресурсов, земельного законодательства, лесного законодательства, водного законодательства</t>
  </si>
  <si>
    <t>000 1 16 25000 00 0000 140</t>
  </si>
  <si>
    <t>Денежные взыскания (штрафы) за нарушение законодательства о рекламе</t>
  </si>
  <si>
    <t>000 1 16 26000 01 0000 140</t>
  </si>
  <si>
    <t>Денежные взыскания (штрафы) за нарушение законодательства Российской Федерации о пожарной безопасности</t>
  </si>
  <si>
    <t>000 1 16 27000 01 0000 140</t>
  </si>
  <si>
    <t>Денежные взыскания (штрафы) за правонарушения в области дорожного движения</t>
  </si>
  <si>
    <t>000 1 16 30000 01 0000 140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</si>
  <si>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</t>
  </si>
  <si>
    <t>000 1 16 32000 00 0000 140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</si>
  <si>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</t>
  </si>
  <si>
    <t>000 1 16 33000 00 0000 140</t>
  </si>
  <si>
    <t>Поступления сумм в возмещение вреда, причиняемого автомобильным дорогам транспортными средствами, осуществляющими перевозки тяжеловесных и (или) крупногабаритных грузов</t>
  </si>
  <si>
    <t>000 1 16 37000 00 0000 140</t>
  </si>
  <si>
    <t>Прочие поступления от денежных взысканий (штрафов) и иных сумм в возмещение ущерба</t>
  </si>
  <si>
    <t>000 1 16 90000 00 0000 140</t>
  </si>
  <si>
    <t>налоговые доходы</t>
  </si>
  <si>
    <t>неналоговые доходы</t>
  </si>
  <si>
    <t>ИТОГО ДОХОДЫ</t>
  </si>
  <si>
    <t>НАЛОГОВЫЕ И НЕНАЛОГОВЫЕ ДОХОДЫ ВСЕГО</t>
  </si>
  <si>
    <t>В ТОМ ЧИСЛЕ</t>
  </si>
  <si>
    <t xml:space="preserve">акцизы на нефтепродукты </t>
  </si>
  <si>
    <t>2.1.1.</t>
  </si>
  <si>
    <t>Налог на прибыль организаций не входящих в КГН</t>
  </si>
  <si>
    <t>2.1.2.</t>
  </si>
  <si>
    <t>Налог на прибыль организаций входящих КГН</t>
  </si>
  <si>
    <t>2.2.</t>
  </si>
  <si>
    <t xml:space="preserve">Налог на добычу  полезных ископаемых </t>
  </si>
  <si>
    <t>Государственная пошлина</t>
  </si>
  <si>
    <t>Прочие налоговые доходы</t>
  </si>
  <si>
    <t>2.8.</t>
  </si>
  <si>
    <t>Доходы от использования имущества и продажи активов</t>
  </si>
  <si>
    <t>2.9.</t>
  </si>
  <si>
    <t>Платежи при пользовании природными ресурсами</t>
  </si>
  <si>
    <t>2.10.</t>
  </si>
  <si>
    <t>Штрафы, санкции, возмещение ущерба</t>
  </si>
  <si>
    <t>2.11.</t>
  </si>
  <si>
    <t>Прочие неналоговые доходы</t>
  </si>
  <si>
    <t>итого прочие ТДФ</t>
  </si>
  <si>
    <t xml:space="preserve">ИТОГО    </t>
  </si>
  <si>
    <t>Прогнозируемые на 2017-2019 годы объемы налоговых и неналоговых доходов областного бюджета в разрезе главных администраторов доходов</t>
  </si>
  <si>
    <t>Таблица 1    (20.09.2016)</t>
  </si>
  <si>
    <t>Налоги на совокупный доход</t>
  </si>
  <si>
    <t>Приложение № 1 к пояснительной записке</t>
  </si>
  <si>
    <t>2022 г.</t>
  </si>
  <si>
    <t>2023 г.</t>
  </si>
  <si>
    <t xml:space="preserve">Сведения о доходах районного бюджета по видам доходов на 2022 и плановый период 2023 и 2024 годов в сравнении с ожидаемым исполнением за 2021 год и отчетом за 2020 год </t>
  </si>
  <si>
    <t>2024 г.</t>
  </si>
  <si>
    <t>2021 год</t>
  </si>
  <si>
    <t>Факт 2020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</si>
</sst>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-* #,##0.00_р_._-;\-* #,##0.00_р_._-;_-* &quot;-&quot;??_р_._-;_-@_-"/>
    <numFmt numFmtId="165" formatCode="?"/>
    <numFmt numFmtId="166" formatCode="#,##0_ ;[Red]\-#,##0\ "/>
    <numFmt numFmtId="167" formatCode="#,##0.0"/>
    <numFmt numFmtId="168" formatCode="000000"/>
    <numFmt numFmtId="169" formatCode="0.0"/>
  </numFmts>
  <fonts count="18">
    <font>
      <sz val="10"/>
      <name val="Arial Cyr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sz val="10"/>
      <name val="Arial Cyr"/>
      <charset val="204"/>
    </font>
    <font>
      <sz val="10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sz val="12"/>
      <name val="Times New Roman"/>
      <family val="1"/>
      <charset val="204"/>
    </font>
    <font>
      <sz val="16"/>
      <name val="Times New Roman"/>
      <family val="1"/>
      <charset val="204"/>
    </font>
    <font>
      <sz val="10"/>
      <name val="Times New Roman CE"/>
      <charset val="204"/>
    </font>
    <font>
      <i/>
      <sz val="10"/>
      <name val="Times New Roman"/>
      <family val="1"/>
      <charset val="204"/>
    </font>
    <font>
      <sz val="11"/>
      <color theme="1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92D05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7">
    <xf numFmtId="0" fontId="0" fillId="0" borderId="0"/>
    <xf numFmtId="0" fontId="1" fillId="0" borderId="0"/>
    <xf numFmtId="0" fontId="15" fillId="0" borderId="0"/>
    <xf numFmtId="0" fontId="8" fillId="0" borderId="0"/>
    <xf numFmtId="0" fontId="17" fillId="0" borderId="0"/>
    <xf numFmtId="0" fontId="1" fillId="0" borderId="0"/>
    <xf numFmtId="164" fontId="8" fillId="0" borderId="0" applyFont="0" applyFill="0" applyBorder="0" applyAlignment="0" applyProtection="0"/>
  </cellStyleXfs>
  <cellXfs count="147">
    <xf numFmtId="0" fontId="0" fillId="0" borderId="0" xfId="0"/>
    <xf numFmtId="0" fontId="2" fillId="0" borderId="0" xfId="1" applyFont="1" applyAlignment="1">
      <alignment horizontal="center"/>
    </xf>
    <xf numFmtId="0" fontId="2" fillId="0" borderId="0" xfId="1" applyFont="1"/>
    <xf numFmtId="0" fontId="2" fillId="0" borderId="0" xfId="1" applyFont="1" applyBorder="1" applyAlignment="1" applyProtection="1">
      <alignment horizontal="center"/>
    </xf>
    <xf numFmtId="4" fontId="2" fillId="2" borderId="0" xfId="1" applyNumberFormat="1" applyFont="1" applyFill="1" applyBorder="1" applyAlignment="1" applyProtection="1">
      <alignment horizontal="center"/>
    </xf>
    <xf numFmtId="0" fontId="2" fillId="0" borderId="0" xfId="1" applyFont="1" applyAlignment="1">
      <alignment horizontal="right"/>
    </xf>
    <xf numFmtId="0" fontId="5" fillId="0" borderId="0" xfId="1" applyFont="1"/>
    <xf numFmtId="0" fontId="4" fillId="0" borderId="1" xfId="1" applyFont="1" applyBorder="1" applyAlignment="1" applyProtection="1">
      <alignment horizontal="center" vertical="center" wrapText="1"/>
    </xf>
    <xf numFmtId="0" fontId="6" fillId="0" borderId="1" xfId="1" applyFont="1" applyBorder="1" applyAlignment="1">
      <alignment horizontal="center"/>
    </xf>
    <xf numFmtId="0" fontId="6" fillId="0" borderId="1" xfId="1" applyFont="1" applyBorder="1" applyAlignment="1" applyProtection="1">
      <alignment horizontal="center" vertical="center" wrapText="1"/>
    </xf>
    <xf numFmtId="0" fontId="6" fillId="0" borderId="6" xfId="1" applyFont="1" applyBorder="1" applyAlignment="1" applyProtection="1">
      <alignment horizontal="center" vertical="center" wrapText="1"/>
    </xf>
    <xf numFmtId="0" fontId="6" fillId="0" borderId="0" xfId="1" applyFont="1"/>
    <xf numFmtId="0" fontId="2" fillId="0" borderId="1" xfId="1" applyFont="1" applyBorder="1" applyAlignment="1">
      <alignment horizontal="center"/>
    </xf>
    <xf numFmtId="0" fontId="7" fillId="0" borderId="1" xfId="1" applyFont="1" applyBorder="1" applyAlignment="1" applyProtection="1">
      <alignment horizontal="center" vertical="center" wrapText="1"/>
    </xf>
    <xf numFmtId="0" fontId="7" fillId="0" borderId="6" xfId="1" applyFont="1" applyBorder="1" applyAlignment="1" applyProtection="1">
      <alignment horizontal="center" vertical="center" wrapText="1"/>
    </xf>
    <xf numFmtId="0" fontId="7" fillId="0" borderId="6" xfId="1" applyFont="1" applyBorder="1" applyAlignment="1" applyProtection="1">
      <alignment vertical="center" wrapText="1"/>
    </xf>
    <xf numFmtId="0" fontId="5" fillId="3" borderId="1" xfId="1" applyFont="1" applyFill="1" applyBorder="1" applyAlignment="1">
      <alignment horizontal="center"/>
    </xf>
    <xf numFmtId="0" fontId="4" fillId="3" borderId="1" xfId="1" applyFont="1" applyFill="1" applyBorder="1" applyAlignment="1" applyProtection="1">
      <alignment horizontal="center" vertical="center" wrapText="1"/>
    </xf>
    <xf numFmtId="4" fontId="4" fillId="3" borderId="6" xfId="1" applyNumberFormat="1" applyFont="1" applyFill="1" applyBorder="1" applyAlignment="1" applyProtection="1">
      <alignment horizontal="right" vertical="center" wrapText="1"/>
    </xf>
    <xf numFmtId="0" fontId="4" fillId="3" borderId="6" xfId="1" applyFont="1" applyFill="1" applyBorder="1" applyAlignment="1" applyProtection="1">
      <alignment horizontal="right" vertical="center" wrapText="1"/>
    </xf>
    <xf numFmtId="4" fontId="4" fillId="3" borderId="1" xfId="1" applyNumberFormat="1" applyFont="1" applyFill="1" applyBorder="1" applyAlignment="1" applyProtection="1">
      <alignment horizontal="right" vertical="center" wrapText="1"/>
    </xf>
    <xf numFmtId="0" fontId="4" fillId="4" borderId="1" xfId="0" applyFont="1" applyFill="1" applyBorder="1" applyAlignment="1">
      <alignment horizontal="center"/>
    </xf>
    <xf numFmtId="49" fontId="4" fillId="4" borderId="1" xfId="1" applyNumberFormat="1" applyFont="1" applyFill="1" applyBorder="1" applyAlignment="1" applyProtection="1">
      <alignment horizontal="center" vertical="center" wrapText="1"/>
    </xf>
    <xf numFmtId="0" fontId="4" fillId="4" borderId="1" xfId="1" applyFont="1" applyFill="1" applyBorder="1" applyAlignment="1" applyProtection="1">
      <alignment horizontal="center" vertical="center" wrapText="1"/>
    </xf>
    <xf numFmtId="4" fontId="4" fillId="4" borderId="1" xfId="1" applyNumberFormat="1" applyFont="1" applyFill="1" applyBorder="1" applyAlignment="1" applyProtection="1">
      <alignment horizontal="right" vertical="center" wrapText="1"/>
    </xf>
    <xf numFmtId="4" fontId="4" fillId="4" borderId="6" xfId="1" applyNumberFormat="1" applyFont="1" applyFill="1" applyBorder="1" applyAlignment="1" applyProtection="1">
      <alignment horizontal="right" vertical="center" wrapText="1"/>
    </xf>
    <xf numFmtId="0" fontId="4" fillId="4" borderId="6" xfId="1" applyFont="1" applyFill="1" applyBorder="1" applyAlignment="1" applyProtection="1">
      <alignment horizontal="right" vertical="center" wrapText="1"/>
    </xf>
    <xf numFmtId="0" fontId="2" fillId="4" borderId="0" xfId="1" applyFont="1" applyFill="1"/>
    <xf numFmtId="0" fontId="5" fillId="4" borderId="1" xfId="1" applyFont="1" applyFill="1" applyBorder="1" applyAlignment="1">
      <alignment horizontal="center"/>
    </xf>
    <xf numFmtId="49" fontId="4" fillId="4" borderId="1" xfId="1" applyNumberFormat="1" applyFont="1" applyFill="1" applyBorder="1" applyAlignment="1" applyProtection="1">
      <alignment horizontal="left" vertical="center" wrapText="1"/>
    </xf>
    <xf numFmtId="0" fontId="4" fillId="5" borderId="1" xfId="0" applyFont="1" applyFill="1" applyBorder="1" applyAlignment="1">
      <alignment horizontal="center" vertical="center" wrapText="1"/>
    </xf>
    <xf numFmtId="49" fontId="4" fillId="5" borderId="1" xfId="1" applyNumberFormat="1" applyFont="1" applyFill="1" applyBorder="1" applyAlignment="1" applyProtection="1">
      <alignment horizontal="center" vertical="center" wrapText="1"/>
    </xf>
    <xf numFmtId="4" fontId="4" fillId="5" borderId="1" xfId="1" applyNumberFormat="1" applyFont="1" applyFill="1" applyBorder="1" applyAlignment="1" applyProtection="1">
      <alignment horizontal="right" vertical="center" wrapText="1"/>
    </xf>
    <xf numFmtId="4" fontId="4" fillId="5" borderId="1" xfId="0" applyNumberFormat="1" applyFont="1" applyFill="1" applyBorder="1" applyAlignment="1">
      <alignment horizontal="right" vertical="center" wrapText="1"/>
    </xf>
    <xf numFmtId="0" fontId="9" fillId="0" borderId="0" xfId="1" applyFont="1" applyAlignment="1">
      <alignment vertical="center" wrapText="1"/>
    </xf>
    <xf numFmtId="0" fontId="5" fillId="0" borderId="1" xfId="1" applyFont="1" applyBorder="1" applyAlignment="1">
      <alignment horizontal="center"/>
    </xf>
    <xf numFmtId="49" fontId="4" fillId="0" borderId="1" xfId="1" applyNumberFormat="1" applyFont="1" applyBorder="1" applyAlignment="1" applyProtection="1">
      <alignment horizontal="center" vertical="center" wrapText="1"/>
    </xf>
    <xf numFmtId="4" fontId="4" fillId="0" borderId="1" xfId="1" applyNumberFormat="1" applyFont="1" applyBorder="1" applyAlignment="1" applyProtection="1">
      <alignment horizontal="right" vertical="center" wrapText="1"/>
    </xf>
    <xf numFmtId="0" fontId="9" fillId="0" borderId="0" xfId="1" applyFont="1"/>
    <xf numFmtId="0" fontId="4" fillId="0" borderId="1" xfId="1" applyFont="1" applyBorder="1" applyAlignment="1">
      <alignment horizontal="center"/>
    </xf>
    <xf numFmtId="49" fontId="4" fillId="0" borderId="1" xfId="1" applyNumberFormat="1" applyFont="1" applyBorder="1" applyAlignment="1" applyProtection="1">
      <alignment horizontal="left" vertical="center" wrapText="1"/>
    </xf>
    <xf numFmtId="0" fontId="5" fillId="0" borderId="1" xfId="0" applyFont="1" applyBorder="1" applyAlignment="1">
      <alignment horizontal="center"/>
    </xf>
    <xf numFmtId="0" fontId="4" fillId="0" borderId="1" xfId="1" applyFont="1" applyBorder="1" applyAlignment="1" applyProtection="1">
      <alignment horizontal="left" vertical="center" wrapText="1"/>
    </xf>
    <xf numFmtId="0" fontId="5" fillId="2" borderId="1" xfId="0" applyFont="1" applyFill="1" applyBorder="1" applyAlignment="1">
      <alignment horizontal="center"/>
    </xf>
    <xf numFmtId="4" fontId="4" fillId="2" borderId="1" xfId="1" applyNumberFormat="1" applyFont="1" applyFill="1" applyBorder="1" applyAlignment="1" applyProtection="1">
      <alignment horizontal="right" vertical="center" wrapText="1"/>
    </xf>
    <xf numFmtId="49" fontId="5" fillId="0" borderId="1" xfId="1" applyNumberFormat="1" applyFont="1" applyBorder="1" applyAlignment="1" applyProtection="1">
      <alignment horizontal="left" vertical="center" wrapText="1"/>
    </xf>
    <xf numFmtId="49" fontId="5" fillId="2" borderId="1" xfId="1" applyNumberFormat="1" applyFont="1" applyFill="1" applyBorder="1" applyAlignment="1">
      <alignment horizontal="center" vertical="center" wrapText="1"/>
    </xf>
    <xf numFmtId="4" fontId="5" fillId="2" borderId="1" xfId="1" applyNumberFormat="1" applyFont="1" applyFill="1" applyBorder="1" applyAlignment="1" applyProtection="1">
      <alignment horizontal="right" vertical="center" wrapText="1"/>
    </xf>
    <xf numFmtId="4" fontId="5" fillId="0" borderId="1" xfId="1" applyNumberFormat="1" applyFont="1" applyBorder="1" applyAlignment="1" applyProtection="1">
      <alignment horizontal="right" vertical="center" wrapText="1"/>
    </xf>
    <xf numFmtId="16" fontId="5" fillId="0" borderId="1" xfId="1" applyNumberFormat="1" applyFont="1" applyBorder="1" applyAlignment="1">
      <alignment horizontal="center"/>
    </xf>
    <xf numFmtId="49" fontId="4" fillId="2" borderId="1" xfId="1" applyNumberFormat="1" applyFont="1" applyFill="1" applyBorder="1" applyAlignment="1" applyProtection="1">
      <alignment horizontal="left" vertical="center" wrapText="1"/>
    </xf>
    <xf numFmtId="49" fontId="4" fillId="2" borderId="1" xfId="1" applyNumberFormat="1" applyFont="1" applyFill="1" applyBorder="1" applyAlignment="1" applyProtection="1">
      <alignment horizontal="center" vertical="center" wrapText="1"/>
    </xf>
    <xf numFmtId="4" fontId="2" fillId="0" borderId="0" xfId="1" applyNumberFormat="1" applyFont="1"/>
    <xf numFmtId="0" fontId="2" fillId="5" borderId="1" xfId="1" applyFont="1" applyFill="1" applyBorder="1" applyAlignment="1">
      <alignment horizontal="center"/>
    </xf>
    <xf numFmtId="49" fontId="7" fillId="5" borderId="1" xfId="1" applyNumberFormat="1" applyFont="1" applyFill="1" applyBorder="1" applyAlignment="1" applyProtection="1">
      <alignment horizontal="left" vertical="center" wrapText="1"/>
    </xf>
    <xf numFmtId="49" fontId="7" fillId="5" borderId="1" xfId="1" applyNumberFormat="1" applyFont="1" applyFill="1" applyBorder="1" applyAlignment="1" applyProtection="1">
      <alignment horizontal="center" vertical="center" wrapText="1"/>
    </xf>
    <xf numFmtId="4" fontId="7" fillId="5" borderId="1" xfId="1" applyNumberFormat="1" applyFont="1" applyFill="1" applyBorder="1" applyAlignment="1" applyProtection="1">
      <alignment horizontal="right" vertical="center" wrapText="1"/>
    </xf>
    <xf numFmtId="4" fontId="4" fillId="5" borderId="1" xfId="0" applyNumberFormat="1" applyFont="1" applyFill="1" applyBorder="1" applyAlignment="1">
      <alignment horizontal="right"/>
    </xf>
    <xf numFmtId="49" fontId="7" fillId="0" borderId="1" xfId="1" applyNumberFormat="1" applyFont="1" applyBorder="1" applyAlignment="1" applyProtection="1">
      <alignment horizontal="left" vertical="center" wrapText="1"/>
    </xf>
    <xf numFmtId="49" fontId="7" fillId="0" borderId="1" xfId="1" applyNumberFormat="1" applyFont="1" applyBorder="1" applyAlignment="1" applyProtection="1">
      <alignment horizontal="center" vertical="center" wrapText="1"/>
    </xf>
    <xf numFmtId="4" fontId="7" fillId="0" borderId="1" xfId="1" applyNumberFormat="1" applyFont="1" applyBorder="1" applyAlignment="1" applyProtection="1">
      <alignment horizontal="right" vertical="center" wrapText="1"/>
    </xf>
    <xf numFmtId="49" fontId="7" fillId="0" borderId="0" xfId="1" applyNumberFormat="1" applyFont="1" applyBorder="1" applyAlignment="1" applyProtection="1">
      <alignment horizontal="left" vertical="center" wrapText="1"/>
    </xf>
    <xf numFmtId="49" fontId="7" fillId="0" borderId="0" xfId="1" applyNumberFormat="1" applyFont="1" applyBorder="1" applyAlignment="1" applyProtection="1">
      <alignment horizontal="center" vertical="center" wrapText="1"/>
    </xf>
    <xf numFmtId="4" fontId="7" fillId="0" borderId="0" xfId="1" applyNumberFormat="1" applyFont="1" applyBorder="1" applyAlignment="1" applyProtection="1">
      <alignment horizontal="right" vertical="center" wrapText="1"/>
    </xf>
    <xf numFmtId="49" fontId="7" fillId="5" borderId="5" xfId="1" applyNumberFormat="1" applyFont="1" applyFill="1" applyBorder="1" applyAlignment="1" applyProtection="1">
      <alignment horizontal="left" vertical="center" wrapText="1"/>
    </xf>
    <xf numFmtId="49" fontId="7" fillId="0" borderId="5" xfId="1" applyNumberFormat="1" applyFont="1" applyBorder="1" applyAlignment="1" applyProtection="1">
      <alignment horizontal="left" vertical="center" wrapText="1"/>
    </xf>
    <xf numFmtId="0" fontId="7" fillId="0" borderId="5" xfId="1" applyNumberFormat="1" applyFont="1" applyBorder="1" applyAlignment="1" applyProtection="1">
      <alignment horizontal="left" vertical="center" wrapText="1"/>
    </xf>
    <xf numFmtId="0" fontId="10" fillId="0" borderId="0" xfId="1" applyFont="1"/>
    <xf numFmtId="165" fontId="7" fillId="0" borderId="5" xfId="1" applyNumberFormat="1" applyFont="1" applyBorder="1" applyAlignment="1" applyProtection="1">
      <alignment horizontal="left" vertical="center" wrapText="1"/>
    </xf>
    <xf numFmtId="0" fontId="2" fillId="0" borderId="0" xfId="1" applyFont="1" applyBorder="1" applyAlignment="1">
      <alignment horizontal="center"/>
    </xf>
    <xf numFmtId="4" fontId="2" fillId="0" borderId="0" xfId="0" applyNumberFormat="1" applyFont="1" applyBorder="1" applyAlignment="1">
      <alignment horizontal="right"/>
    </xf>
    <xf numFmtId="4" fontId="2" fillId="6" borderId="0" xfId="0" applyNumberFormat="1" applyFont="1" applyFill="1" applyBorder="1" applyAlignment="1">
      <alignment horizontal="right"/>
    </xf>
    <xf numFmtId="4" fontId="2" fillId="0" borderId="0" xfId="1" applyNumberFormat="1" applyFont="1" applyBorder="1"/>
    <xf numFmtId="4" fontId="2" fillId="6" borderId="0" xfId="1" applyNumberFormat="1" applyFont="1" applyFill="1" applyBorder="1"/>
    <xf numFmtId="0" fontId="3" fillId="3" borderId="1" xfId="0" applyFont="1" applyFill="1" applyBorder="1" applyAlignment="1">
      <alignment horizontal="center"/>
    </xf>
    <xf numFmtId="49" fontId="11" fillId="3" borderId="1" xfId="0" applyNumberFormat="1" applyFont="1" applyFill="1" applyBorder="1" applyAlignment="1" applyProtection="1">
      <alignment horizontal="center" vertical="center" wrapText="1"/>
    </xf>
    <xf numFmtId="4" fontId="12" fillId="3" borderId="1" xfId="0" applyNumberFormat="1" applyFont="1" applyFill="1" applyBorder="1" applyAlignment="1">
      <alignment horizontal="right"/>
    </xf>
    <xf numFmtId="4" fontId="4" fillId="3" borderId="1" xfId="0" applyNumberFormat="1" applyFont="1" applyFill="1" applyBorder="1" applyAlignment="1">
      <alignment horizontal="right"/>
    </xf>
    <xf numFmtId="0" fontId="4" fillId="3" borderId="1" xfId="1" applyFont="1" applyFill="1" applyBorder="1" applyAlignment="1" applyProtection="1">
      <alignment horizontal="right" vertical="center" wrapText="1"/>
    </xf>
    <xf numFmtId="0" fontId="6" fillId="3" borderId="0" xfId="0" applyFont="1" applyFill="1"/>
    <xf numFmtId="4" fontId="4" fillId="4" borderId="1" xfId="0" applyNumberFormat="1" applyFont="1" applyFill="1" applyBorder="1" applyAlignment="1">
      <alignment horizontal="right"/>
    </xf>
    <xf numFmtId="0" fontId="13" fillId="0" borderId="1" xfId="0" applyFont="1" applyBorder="1" applyAlignment="1">
      <alignment horizontal="center"/>
    </xf>
    <xf numFmtId="49" fontId="3" fillId="0" borderId="4" xfId="0" applyNumberFormat="1" applyFont="1" applyBorder="1" applyAlignment="1" applyProtection="1">
      <alignment horizontal="center" vertical="center" wrapText="1"/>
    </xf>
    <xf numFmtId="4" fontId="14" fillId="0" borderId="1" xfId="0" applyNumberFormat="1" applyFont="1" applyBorder="1" applyAlignment="1">
      <alignment horizontal="right"/>
    </xf>
    <xf numFmtId="4" fontId="5" fillId="0" borderId="1" xfId="0" applyNumberFormat="1" applyFont="1" applyBorder="1" applyAlignment="1">
      <alignment horizontal="right"/>
    </xf>
    <xf numFmtId="0" fontId="2" fillId="0" borderId="0" xfId="0" applyFont="1"/>
    <xf numFmtId="0" fontId="3" fillId="0" borderId="1" xfId="0" applyFont="1" applyBorder="1" applyAlignment="1">
      <alignment horizontal="center"/>
    </xf>
    <xf numFmtId="4" fontId="12" fillId="0" borderId="1" xfId="0" applyNumberFormat="1" applyFont="1" applyBorder="1" applyAlignment="1">
      <alignment horizontal="right"/>
    </xf>
    <xf numFmtId="4" fontId="4" fillId="0" borderId="1" xfId="0" applyNumberFormat="1" applyFont="1" applyBorder="1" applyAlignment="1">
      <alignment horizontal="right"/>
    </xf>
    <xf numFmtId="0" fontId="6" fillId="0" borderId="0" xfId="0" applyFont="1"/>
    <xf numFmtId="166" fontId="3" fillId="0" borderId="4" xfId="2" applyNumberFormat="1" applyFont="1" applyFill="1" applyBorder="1" applyAlignment="1">
      <alignment horizontal="left" vertical="center" wrapText="1"/>
    </xf>
    <xf numFmtId="4" fontId="14" fillId="0" borderId="1" xfId="0" applyNumberFormat="1" applyFont="1" applyBorder="1" applyAlignment="1">
      <alignment horizontal="right" vertical="center"/>
    </xf>
    <xf numFmtId="166" fontId="3" fillId="0" borderId="4" xfId="2" applyNumberFormat="1" applyFont="1" applyFill="1" applyBorder="1" applyAlignment="1">
      <alignment horizontal="left" wrapText="1"/>
    </xf>
    <xf numFmtId="0" fontId="13" fillId="2" borderId="1" xfId="0" applyFont="1" applyFill="1" applyBorder="1" applyAlignment="1">
      <alignment horizontal="center"/>
    </xf>
    <xf numFmtId="49" fontId="3" fillId="2" borderId="4" xfId="0" applyNumberFormat="1" applyFont="1" applyFill="1" applyBorder="1" applyAlignment="1" applyProtection="1">
      <alignment horizontal="left" vertical="center" wrapText="1"/>
    </xf>
    <xf numFmtId="167" fontId="14" fillId="2" borderId="1" xfId="3" applyNumberFormat="1" applyFont="1" applyFill="1" applyBorder="1" applyAlignment="1">
      <alignment horizontal="right"/>
    </xf>
    <xf numFmtId="4" fontId="5" fillId="2" borderId="1" xfId="3" applyNumberFormat="1" applyFont="1" applyFill="1" applyBorder="1" applyAlignment="1">
      <alignment horizontal="right"/>
    </xf>
    <xf numFmtId="0" fontId="2" fillId="2" borderId="0" xfId="0" applyFont="1" applyFill="1"/>
    <xf numFmtId="0" fontId="13" fillId="0" borderId="0" xfId="0" applyFont="1"/>
    <xf numFmtId="0" fontId="14" fillId="0" borderId="1" xfId="0" applyFont="1" applyBorder="1" applyAlignment="1">
      <alignment horizontal="right"/>
    </xf>
    <xf numFmtId="49" fontId="3" fillId="0" borderId="4" xfId="0" applyNumberFormat="1" applyFont="1" applyBorder="1" applyAlignment="1" applyProtection="1">
      <alignment horizontal="left" vertical="center" wrapText="1"/>
    </xf>
    <xf numFmtId="4" fontId="12" fillId="0" borderId="1" xfId="0" applyNumberFormat="1" applyFont="1" applyBorder="1" applyAlignment="1">
      <alignment vertical="center"/>
    </xf>
    <xf numFmtId="0" fontId="13" fillId="0" borderId="1" xfId="0" applyFont="1" applyFill="1" applyBorder="1" applyAlignment="1">
      <alignment horizontal="center"/>
    </xf>
    <xf numFmtId="4" fontId="14" fillId="0" borderId="1" xfId="0" applyNumberFormat="1" applyFont="1" applyBorder="1" applyAlignment="1">
      <alignment vertical="center"/>
    </xf>
    <xf numFmtId="49" fontId="13" fillId="0" borderId="4" xfId="0" applyNumberFormat="1" applyFont="1" applyBorder="1" applyAlignment="1" applyProtection="1">
      <alignment horizontal="center" vertical="center" wrapText="1"/>
    </xf>
    <xf numFmtId="4" fontId="14" fillId="2" borderId="1" xfId="0" applyNumberFormat="1" applyFont="1" applyFill="1" applyBorder="1" applyAlignment="1">
      <alignment vertical="center"/>
    </xf>
    <xf numFmtId="4" fontId="5" fillId="2" borderId="1" xfId="0" applyNumberFormat="1" applyFont="1" applyFill="1" applyBorder="1" applyAlignment="1">
      <alignment horizontal="right"/>
    </xf>
    <xf numFmtId="0" fontId="2" fillId="0" borderId="0" xfId="0" applyFont="1" applyAlignment="1">
      <alignment horizontal="center"/>
    </xf>
    <xf numFmtId="4" fontId="2" fillId="0" borderId="0" xfId="0" applyNumberFormat="1" applyFont="1"/>
    <xf numFmtId="4" fontId="2" fillId="2" borderId="0" xfId="0" applyNumberFormat="1" applyFont="1" applyFill="1"/>
    <xf numFmtId="0" fontId="2" fillId="0" borderId="1" xfId="3" applyFont="1" applyBorder="1"/>
    <xf numFmtId="49" fontId="6" fillId="0" borderId="1" xfId="3" applyNumberFormat="1" applyFont="1" applyBorder="1" applyAlignment="1">
      <alignment horizontal="center" vertical="center" wrapText="1"/>
    </xf>
    <xf numFmtId="167" fontId="6" fillId="2" borderId="1" xfId="3" applyNumberFormat="1" applyFont="1" applyFill="1" applyBorder="1" applyAlignment="1" applyProtection="1">
      <alignment horizontal="right" vertical="center" wrapText="1"/>
    </xf>
    <xf numFmtId="0" fontId="16" fillId="0" borderId="1" xfId="3" applyFont="1" applyBorder="1"/>
    <xf numFmtId="0" fontId="6" fillId="0" borderId="1" xfId="3" applyFont="1" applyBorder="1"/>
    <xf numFmtId="167" fontId="2" fillId="0" borderId="0" xfId="1" applyNumberFormat="1" applyFont="1"/>
    <xf numFmtId="0" fontId="2" fillId="0" borderId="0" xfId="1" applyFont="1" applyBorder="1"/>
    <xf numFmtId="0" fontId="2" fillId="0" borderId="0" xfId="1" applyFont="1" applyBorder="1" applyAlignment="1">
      <alignment horizontal="right"/>
    </xf>
    <xf numFmtId="0" fontId="3" fillId="0" borderId="0" xfId="1" applyFont="1" applyBorder="1" applyAlignment="1" applyProtection="1">
      <alignment wrapText="1"/>
    </xf>
    <xf numFmtId="0" fontId="2" fillId="0" borderId="0" xfId="1" applyFont="1"/>
    <xf numFmtId="4" fontId="4" fillId="3" borderId="1" xfId="0" applyNumberFormat="1" applyFont="1" applyFill="1" applyBorder="1" applyAlignment="1">
      <alignment horizontal="center"/>
    </xf>
    <xf numFmtId="4" fontId="5" fillId="0" borderId="1" xfId="0" applyNumberFormat="1" applyFont="1" applyBorder="1" applyAlignment="1">
      <alignment horizontal="center"/>
    </xf>
    <xf numFmtId="4" fontId="5" fillId="2" borderId="1" xfId="0" applyNumberFormat="1" applyFont="1" applyFill="1" applyBorder="1" applyAlignment="1">
      <alignment horizontal="center"/>
    </xf>
    <xf numFmtId="168" fontId="3" fillId="0" borderId="7" xfId="0" applyNumberFormat="1" applyFont="1" applyFill="1" applyBorder="1" applyAlignment="1">
      <alignment horizontal="left" wrapText="1"/>
    </xf>
    <xf numFmtId="169" fontId="4" fillId="3" borderId="1" xfId="0" applyNumberFormat="1" applyFont="1" applyFill="1" applyBorder="1" applyAlignment="1">
      <alignment horizontal="center"/>
    </xf>
    <xf numFmtId="167" fontId="5" fillId="3" borderId="1" xfId="1" applyNumberFormat="1" applyFont="1" applyFill="1" applyBorder="1" applyAlignment="1" applyProtection="1">
      <alignment horizontal="center" wrapText="1"/>
    </xf>
    <xf numFmtId="167" fontId="4" fillId="3" borderId="1" xfId="1" applyNumberFormat="1" applyFont="1" applyFill="1" applyBorder="1" applyAlignment="1" applyProtection="1">
      <alignment horizontal="center" wrapText="1"/>
    </xf>
    <xf numFmtId="169" fontId="4" fillId="3" borderId="1" xfId="1" applyNumberFormat="1" applyFont="1" applyFill="1" applyBorder="1" applyAlignment="1" applyProtection="1">
      <alignment horizontal="center" wrapText="1"/>
    </xf>
    <xf numFmtId="4" fontId="4" fillId="4" borderId="1" xfId="1" applyNumberFormat="1" applyFont="1" applyFill="1" applyBorder="1" applyAlignment="1" applyProtection="1">
      <alignment horizontal="center" wrapText="1"/>
    </xf>
    <xf numFmtId="4" fontId="4" fillId="4" borderId="1" xfId="1" applyNumberFormat="1" applyFont="1" applyFill="1" applyBorder="1" applyAlignment="1" applyProtection="1">
      <alignment horizontal="right" wrapText="1"/>
    </xf>
    <xf numFmtId="4" fontId="4" fillId="4" borderId="6" xfId="1" applyNumberFormat="1" applyFont="1" applyFill="1" applyBorder="1" applyAlignment="1" applyProtection="1">
      <alignment horizontal="right" wrapText="1"/>
    </xf>
    <xf numFmtId="4" fontId="4" fillId="4" borderId="6" xfId="1" applyNumberFormat="1" applyFont="1" applyFill="1" applyBorder="1" applyAlignment="1" applyProtection="1">
      <alignment horizontal="center" wrapText="1"/>
    </xf>
    <xf numFmtId="4" fontId="4" fillId="5" borderId="1" xfId="1" applyNumberFormat="1" applyFont="1" applyFill="1" applyBorder="1" applyAlignment="1" applyProtection="1">
      <alignment horizontal="center" wrapText="1"/>
    </xf>
    <xf numFmtId="4" fontId="4" fillId="5" borderId="1" xfId="1" applyNumberFormat="1" applyFont="1" applyFill="1" applyBorder="1" applyAlignment="1" applyProtection="1">
      <alignment horizontal="right" wrapText="1"/>
    </xf>
    <xf numFmtId="4" fontId="5" fillId="0" borderId="1" xfId="0" applyNumberFormat="1" applyFont="1" applyFill="1" applyBorder="1" applyAlignment="1">
      <alignment horizontal="center"/>
    </xf>
    <xf numFmtId="169" fontId="4" fillId="4" borderId="1" xfId="1" applyNumberFormat="1" applyFont="1" applyFill="1" applyBorder="1" applyAlignment="1" applyProtection="1">
      <alignment horizontal="center" wrapText="1"/>
    </xf>
    <xf numFmtId="169" fontId="4" fillId="4" borderId="1" xfId="0" applyNumberFormat="1" applyFont="1" applyFill="1" applyBorder="1" applyAlignment="1">
      <alignment horizontal="center"/>
    </xf>
    <xf numFmtId="0" fontId="3" fillId="0" borderId="0" xfId="1" applyFont="1" applyBorder="1" applyAlignment="1" applyProtection="1">
      <alignment horizontal="center" wrapText="1"/>
    </xf>
    <xf numFmtId="0" fontId="4" fillId="0" borderId="1" xfId="1" applyFont="1" applyBorder="1" applyAlignment="1" applyProtection="1">
      <alignment horizontal="center" vertical="center" wrapText="1"/>
    </xf>
    <xf numFmtId="0" fontId="4" fillId="0" borderId="2" xfId="1" applyFont="1" applyBorder="1" applyAlignment="1" applyProtection="1">
      <alignment horizontal="center" vertical="center" wrapText="1"/>
    </xf>
    <xf numFmtId="0" fontId="4" fillId="0" borderId="6" xfId="1" applyFont="1" applyBorder="1" applyAlignment="1" applyProtection="1">
      <alignment horizontal="center" vertical="center" wrapText="1"/>
    </xf>
    <xf numFmtId="0" fontId="4" fillId="0" borderId="3" xfId="1" applyFont="1" applyBorder="1" applyAlignment="1" applyProtection="1">
      <alignment horizontal="center" vertical="center" wrapText="1"/>
    </xf>
    <xf numFmtId="0" fontId="4" fillId="0" borderId="4" xfId="1" applyFont="1" applyBorder="1" applyAlignment="1" applyProtection="1">
      <alignment horizontal="center" vertical="center" wrapText="1"/>
    </xf>
    <xf numFmtId="0" fontId="4" fillId="0" borderId="5" xfId="1" applyFont="1" applyBorder="1" applyAlignment="1" applyProtection="1">
      <alignment horizontal="center" vertical="center" wrapText="1"/>
    </xf>
    <xf numFmtId="0" fontId="13" fillId="0" borderId="0" xfId="1" applyFont="1" applyAlignment="1">
      <alignment horizontal="center"/>
    </xf>
    <xf numFmtId="0" fontId="3" fillId="0" borderId="0" xfId="1" applyFont="1" applyBorder="1" applyAlignment="1" applyProtection="1">
      <alignment horizontal="center" vertical="center" wrapText="1"/>
    </xf>
    <xf numFmtId="0" fontId="2" fillId="0" borderId="0" xfId="0" applyFont="1" applyAlignment="1">
      <alignment horizontal="left" wrapText="1"/>
    </xf>
  </cellXfs>
  <cellStyles count="7">
    <cellStyle name="Обычный" xfId="0" builtinId="0"/>
    <cellStyle name="Обычный 2" xfId="3" xr:uid="{00000000-0005-0000-0000-000001000000}"/>
    <cellStyle name="Обычный 3" xfId="1" xr:uid="{00000000-0005-0000-0000-000002000000}"/>
    <cellStyle name="Обычный 4" xfId="4" xr:uid="{00000000-0005-0000-0000-000003000000}"/>
    <cellStyle name="Обычный 5" xfId="5" xr:uid="{00000000-0005-0000-0000-000004000000}"/>
    <cellStyle name="Обычный_Лист1" xfId="2" xr:uid="{00000000-0005-0000-0000-000005000000}"/>
    <cellStyle name="Финансовый 2" xfId="6" xr:uid="{00000000-0005-0000-0000-000006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Savina/Local%20Settings/Temporary%20Internet%20Files/Content.Outlook/ZSQPF8VW/&#1053;&#1072;&#1083;&#1086;&#1075;&#1086;&#1074;&#1099;&#1077;%20&#1080;%20&#1085;&#1077;&#1085;&#1072;&#1083;&#1086;&#1075;&#1086;&#1074;&#1099;&#1077;%20(&#1074;%20&#1090;.&#1095;.%20&#1090;&#1076;&#1092;)%202017-209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жид=уточ план 01.09.2016"/>
      <sheetName val="кп 01.07.2016"/>
      <sheetName val="дотации"/>
      <sheetName val="Сравнение с УФНС 05.09.2016"/>
      <sheetName val="ТДФ 05.09.2016"/>
      <sheetName val="Анализ доходов (05.09.2016) (2)"/>
      <sheetName val="05.09.2016"/>
      <sheetName val="Крапивиной ТДФ"/>
      <sheetName val="исправления"/>
      <sheetName val="Анализ доходов (02.09.2016)"/>
      <sheetName val="Анализ доходов (30.08.2016) (4)"/>
      <sheetName val="Анализ доходов (23.08.2016)"/>
      <sheetName val="Анализ доходов (19.08.2016)"/>
      <sheetName val="Анализ доходов (18.08.2016)"/>
      <sheetName val="раб таб"/>
      <sheetName val="02.09.2016"/>
      <sheetName val="30.09.2016"/>
      <sheetName val="23.08.2016(в срав с 30.08.2016)"/>
      <sheetName val="23.08.2016"/>
      <sheetName val="19.08.2016"/>
      <sheetName val="18.10.2016"/>
      <sheetName val="16.08.2016"/>
      <sheetName val="15.08.2016"/>
      <sheetName val="12.08.2016"/>
      <sheetName val="госдолгу 19.08.2016 "/>
      <sheetName val="госдолгу 18.08.2016"/>
      <sheetName val="госдолгу 16.08.2016"/>
      <sheetName val="госдолгу 15.08.2016"/>
      <sheetName val="2016 ожид"/>
    </sheetNames>
    <sheetDataSet>
      <sheetData sheetId="0"/>
      <sheetData sheetId="1"/>
      <sheetData sheetId="2"/>
      <sheetData sheetId="3"/>
      <sheetData sheetId="4">
        <row r="24">
          <cell r="D24">
            <v>1787873.4</v>
          </cell>
          <cell r="E24">
            <v>1929934</v>
          </cell>
          <cell r="F24">
            <v>1228785.25</v>
          </cell>
          <cell r="G24">
            <v>2197149</v>
          </cell>
          <cell r="H24">
            <v>615.49</v>
          </cell>
          <cell r="I24">
            <v>2344837</v>
          </cell>
          <cell r="J24">
            <v>362.77</v>
          </cell>
          <cell r="K24">
            <v>2344837</v>
          </cell>
          <cell r="L24">
            <v>400</v>
          </cell>
          <cell r="M24">
            <v>2344837</v>
          </cell>
        </row>
        <row r="25">
          <cell r="D25">
            <v>803744</v>
          </cell>
          <cell r="E25">
            <v>827671</v>
          </cell>
          <cell r="F25">
            <v>170921.52</v>
          </cell>
          <cell r="G25">
            <v>747962</v>
          </cell>
          <cell r="H25">
            <v>207.18</v>
          </cell>
          <cell r="I25">
            <v>875107</v>
          </cell>
          <cell r="J25">
            <v>223.54</v>
          </cell>
          <cell r="K25">
            <v>919423</v>
          </cell>
          <cell r="L25">
            <v>207.28</v>
          </cell>
          <cell r="M25">
            <v>941421</v>
          </cell>
        </row>
        <row r="26">
          <cell r="D26">
            <v>494.3</v>
          </cell>
          <cell r="E26">
            <v>459.6</v>
          </cell>
          <cell r="F26">
            <v>184</v>
          </cell>
          <cell r="G26">
            <v>377.6</v>
          </cell>
          <cell r="H26">
            <v>76.39</v>
          </cell>
          <cell r="I26">
            <v>456</v>
          </cell>
          <cell r="J26">
            <v>120.76</v>
          </cell>
          <cell r="K26">
            <v>387.2</v>
          </cell>
          <cell r="L26">
            <v>84.91</v>
          </cell>
          <cell r="M26">
            <v>430.2</v>
          </cell>
        </row>
        <row r="27">
          <cell r="D27">
            <v>1</v>
          </cell>
          <cell r="E27">
            <v>0</v>
          </cell>
          <cell r="F27">
            <v>11.940000000000001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</row>
        <row r="28">
          <cell r="D28">
            <v>3406.5</v>
          </cell>
          <cell r="E28">
            <v>2267.3000000000002</v>
          </cell>
          <cell r="F28">
            <v>5529</v>
          </cell>
          <cell r="G28">
            <v>414697.6</v>
          </cell>
          <cell r="H28">
            <v>17849.07</v>
          </cell>
          <cell r="I28">
            <v>602488.9</v>
          </cell>
          <cell r="J28">
            <v>258.95999999999998</v>
          </cell>
          <cell r="K28">
            <v>602488.9</v>
          </cell>
          <cell r="L28">
            <v>200</v>
          </cell>
          <cell r="M28">
            <v>105345.29999999999</v>
          </cell>
        </row>
        <row r="29">
          <cell r="D29">
            <v>11994.900000000001</v>
          </cell>
          <cell r="E29">
            <v>6404.2</v>
          </cell>
          <cell r="F29">
            <v>1592.92</v>
          </cell>
          <cell r="G29">
            <v>6404.2</v>
          </cell>
          <cell r="H29">
            <v>201.05</v>
          </cell>
          <cell r="I29">
            <v>2506</v>
          </cell>
          <cell r="J29">
            <v>150.47</v>
          </cell>
          <cell r="K29">
            <v>2506</v>
          </cell>
          <cell r="L29">
            <v>300</v>
          </cell>
          <cell r="M29">
            <v>2506</v>
          </cell>
        </row>
        <row r="30">
          <cell r="D30">
            <v>15896.7</v>
          </cell>
          <cell r="E30">
            <v>9131.1</v>
          </cell>
          <cell r="F30">
            <v>7317.86</v>
          </cell>
          <cell r="G30">
            <v>421479.39999999997</v>
          </cell>
          <cell r="H30">
            <v>18126.509999999998</v>
          </cell>
          <cell r="I30">
            <v>605450.9</v>
          </cell>
          <cell r="J30">
            <v>530.18999999999994</v>
          </cell>
          <cell r="K30">
            <v>605382.1</v>
          </cell>
          <cell r="L30">
            <v>584.91</v>
          </cell>
          <cell r="M30">
            <v>108281.49999999999</v>
          </cell>
        </row>
        <row r="31">
          <cell r="D31">
            <v>2607514.0999999996</v>
          </cell>
          <cell r="E31">
            <v>2766736.1</v>
          </cell>
          <cell r="F31">
            <v>1407024.63</v>
          </cell>
          <cell r="G31">
            <v>3366590.4000000004</v>
          </cell>
          <cell r="H31">
            <v>18949.18</v>
          </cell>
          <cell r="I31">
            <v>3825394.9</v>
          </cell>
          <cell r="J31">
            <v>1116.5</v>
          </cell>
          <cell r="K31">
            <v>3869642.1</v>
          </cell>
          <cell r="L31">
            <v>1192.19</v>
          </cell>
          <cell r="M31">
            <v>3394539.5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50"/>
  </sheetPr>
  <dimension ref="A1:N211"/>
  <sheetViews>
    <sheetView showGridLines="0" topLeftCell="B1" workbookViewId="0">
      <pane ySplit="6" topLeftCell="A7" activePane="bottomLeft" state="frozenSplit"/>
      <selection pane="bottomLeft" activeCell="G3" sqref="G3"/>
    </sheetView>
  </sheetViews>
  <sheetFormatPr defaultRowHeight="12.75" customHeight="1"/>
  <cols>
    <col min="1" max="1" width="7.5703125" style="1" customWidth="1"/>
    <col min="2" max="2" width="37.140625" style="2" customWidth="1"/>
    <col min="3" max="3" width="21.42578125" style="2" hidden="1" customWidth="1"/>
    <col min="4" max="4" width="14.140625" style="2" customWidth="1"/>
    <col min="5" max="5" width="14.5703125" style="2" customWidth="1"/>
    <col min="6" max="6" width="14.85546875" style="2" customWidth="1"/>
    <col min="7" max="7" width="14.7109375" style="2" customWidth="1"/>
    <col min="8" max="8" width="8.7109375" style="2" customWidth="1"/>
    <col min="9" max="9" width="14" style="2" customWidth="1"/>
    <col min="10" max="10" width="11.5703125" style="2" customWidth="1"/>
    <col min="11" max="11" width="14.42578125" style="2" customWidth="1"/>
    <col min="12" max="12" width="7.7109375" style="2" customWidth="1"/>
    <col min="13" max="13" width="14.7109375" style="2" customWidth="1"/>
    <col min="14" max="14" width="7.42578125" style="2" customWidth="1"/>
    <col min="15" max="16384" width="9.140625" style="2"/>
  </cols>
  <sheetData>
    <row r="1" spans="1:14" ht="12.75" customHeight="1">
      <c r="M1" s="2" t="s">
        <v>246</v>
      </c>
    </row>
    <row r="2" spans="1:14" ht="17.25" customHeight="1">
      <c r="B2" s="137" t="s">
        <v>245</v>
      </c>
      <c r="C2" s="137"/>
      <c r="D2" s="137"/>
      <c r="E2" s="137"/>
      <c r="F2" s="137"/>
      <c r="G2" s="137"/>
      <c r="H2" s="137"/>
      <c r="I2" s="137"/>
      <c r="J2" s="137"/>
      <c r="K2" s="137"/>
      <c r="L2" s="137"/>
      <c r="M2" s="137"/>
      <c r="N2" s="137"/>
    </row>
    <row r="3" spans="1:14" ht="12.75" customHeight="1">
      <c r="C3" s="3"/>
      <c r="D3" s="4"/>
      <c r="E3" s="4"/>
      <c r="F3" s="4"/>
      <c r="G3" s="4"/>
      <c r="H3" s="4"/>
      <c r="I3" s="4"/>
      <c r="J3" s="4"/>
      <c r="K3" s="4"/>
      <c r="L3" s="4"/>
      <c r="M3" s="4"/>
      <c r="N3" s="5" t="s">
        <v>0</v>
      </c>
    </row>
    <row r="4" spans="1:14" s="6" customFormat="1" ht="21" customHeight="1">
      <c r="A4" s="138" t="s">
        <v>1</v>
      </c>
      <c r="B4" s="138" t="s">
        <v>2</v>
      </c>
      <c r="C4" s="138" t="s">
        <v>3</v>
      </c>
      <c r="D4" s="139" t="s">
        <v>4</v>
      </c>
      <c r="E4" s="141" t="s">
        <v>5</v>
      </c>
      <c r="F4" s="142"/>
      <c r="G4" s="142"/>
      <c r="H4" s="143"/>
      <c r="I4" s="141" t="s">
        <v>6</v>
      </c>
      <c r="J4" s="143"/>
      <c r="K4" s="141" t="s">
        <v>7</v>
      </c>
      <c r="L4" s="143"/>
      <c r="M4" s="141" t="s">
        <v>8</v>
      </c>
      <c r="N4" s="143"/>
    </row>
    <row r="5" spans="1:14" s="6" customFormat="1" ht="52.5" customHeight="1">
      <c r="A5" s="138"/>
      <c r="B5" s="138"/>
      <c r="C5" s="138"/>
      <c r="D5" s="140"/>
      <c r="E5" s="7" t="s">
        <v>9</v>
      </c>
      <c r="F5" s="7" t="s">
        <v>10</v>
      </c>
      <c r="G5" s="7" t="s">
        <v>11</v>
      </c>
      <c r="H5" s="7" t="s">
        <v>12</v>
      </c>
      <c r="I5" s="7" t="s">
        <v>13</v>
      </c>
      <c r="J5" s="7" t="s">
        <v>12</v>
      </c>
      <c r="K5" s="7" t="s">
        <v>13</v>
      </c>
      <c r="L5" s="7" t="s">
        <v>12</v>
      </c>
      <c r="M5" s="7" t="s">
        <v>13</v>
      </c>
      <c r="N5" s="7" t="s">
        <v>12</v>
      </c>
    </row>
    <row r="6" spans="1:14" s="11" customFormat="1" ht="15.75" customHeight="1">
      <c r="A6" s="8">
        <v>1</v>
      </c>
      <c r="B6" s="9">
        <v>2</v>
      </c>
      <c r="C6" s="9">
        <v>3</v>
      </c>
      <c r="D6" s="10">
        <v>4</v>
      </c>
      <c r="E6" s="9">
        <v>5</v>
      </c>
      <c r="F6" s="9">
        <v>6</v>
      </c>
      <c r="G6" s="10">
        <v>7</v>
      </c>
      <c r="H6" s="9">
        <v>8</v>
      </c>
      <c r="I6" s="9">
        <v>9</v>
      </c>
      <c r="J6" s="10">
        <v>10</v>
      </c>
      <c r="K6" s="9">
        <v>11</v>
      </c>
      <c r="L6" s="9">
        <v>12</v>
      </c>
      <c r="M6" s="10">
        <v>13</v>
      </c>
      <c r="N6" s="9">
        <v>14</v>
      </c>
    </row>
    <row r="7" spans="1:14" ht="17.25" customHeight="1">
      <c r="A7" s="12"/>
      <c r="B7" s="13"/>
      <c r="C7" s="13"/>
      <c r="D7" s="14"/>
      <c r="E7" s="15"/>
      <c r="F7" s="15"/>
      <c r="G7" s="15"/>
      <c r="H7" s="15"/>
      <c r="I7" s="15"/>
      <c r="J7" s="15"/>
      <c r="K7" s="15"/>
      <c r="L7" s="15"/>
      <c r="M7" s="15"/>
      <c r="N7" s="15"/>
    </row>
    <row r="8" spans="1:14" ht="15">
      <c r="A8" s="16"/>
      <c r="B8" s="17" t="s">
        <v>14</v>
      </c>
      <c r="C8" s="17"/>
      <c r="D8" s="18">
        <f>D9+D14</f>
        <v>44035453.780000001</v>
      </c>
      <c r="E8" s="18">
        <f>E9+E14</f>
        <v>43361488.310000002</v>
      </c>
      <c r="F8" s="18">
        <f>F9+F14</f>
        <v>21442662.600000001</v>
      </c>
      <c r="G8" s="18">
        <f>G9+G14</f>
        <v>44588822.810000002</v>
      </c>
      <c r="H8" s="18">
        <f>ROUND(G8/D8*100,2)</f>
        <v>101.26</v>
      </c>
      <c r="I8" s="18">
        <f>I9+I14</f>
        <v>35550753.5</v>
      </c>
      <c r="J8" s="19">
        <f>ROUND(I8/G8%,2)</f>
        <v>79.73</v>
      </c>
      <c r="K8" s="18">
        <f>K9+K14</f>
        <v>37272572.799999997</v>
      </c>
      <c r="L8" s="19">
        <f>ROUND(K8/I8%,2)</f>
        <v>104.84</v>
      </c>
      <c r="M8" s="18">
        <f>M9+M14</f>
        <v>38575731.799999997</v>
      </c>
      <c r="N8" s="20">
        <f>M8/K8*100</f>
        <v>103.49629473391222</v>
      </c>
    </row>
    <row r="9" spans="1:14" s="27" customFormat="1" ht="28.5">
      <c r="A9" s="21" t="s">
        <v>15</v>
      </c>
      <c r="B9" s="22" t="s">
        <v>16</v>
      </c>
      <c r="C9" s="23"/>
      <c r="D9" s="24">
        <v>12065852.449999999</v>
      </c>
      <c r="E9" s="24">
        <v>11283180.41</v>
      </c>
      <c r="F9" s="25">
        <v>5144853.33</v>
      </c>
      <c r="G9" s="24">
        <v>11283180.41</v>
      </c>
      <c r="H9" s="25">
        <f t="shared" ref="H9:H11" si="0">ROUND(G9/D9*100,2)</f>
        <v>93.51</v>
      </c>
      <c r="I9" s="25">
        <f>I11</f>
        <v>0</v>
      </c>
      <c r="J9" s="26">
        <f t="shared" ref="J9:J11" si="1">ROUND(I9/G9%,2)</f>
        <v>0</v>
      </c>
      <c r="K9" s="25"/>
      <c r="L9" s="26"/>
      <c r="M9" s="25"/>
      <c r="N9" s="24"/>
    </row>
    <row r="10" spans="1:14" s="27" customFormat="1" ht="15">
      <c r="A10" s="28"/>
      <c r="B10" s="29" t="s">
        <v>17</v>
      </c>
      <c r="C10" s="23"/>
      <c r="D10" s="25"/>
      <c r="E10" s="24"/>
      <c r="F10" s="25"/>
      <c r="G10" s="25"/>
      <c r="H10" s="25"/>
      <c r="I10" s="25"/>
      <c r="J10" s="26"/>
      <c r="K10" s="25"/>
      <c r="L10" s="26"/>
      <c r="M10" s="25"/>
      <c r="N10" s="24"/>
    </row>
    <row r="11" spans="1:14" s="27" customFormat="1" ht="15">
      <c r="A11" s="28">
        <v>1</v>
      </c>
      <c r="B11" s="29" t="s">
        <v>18</v>
      </c>
      <c r="C11" s="23"/>
      <c r="D11" s="24">
        <v>2325970.1</v>
      </c>
      <c r="E11" s="24">
        <v>2574631.5</v>
      </c>
      <c r="F11" s="25">
        <v>1404346</v>
      </c>
      <c r="G11" s="24">
        <v>2574631.5</v>
      </c>
      <c r="H11" s="25">
        <f t="shared" si="0"/>
        <v>110.69</v>
      </c>
      <c r="I11" s="24">
        <v>0</v>
      </c>
      <c r="J11" s="26">
        <f t="shared" si="1"/>
        <v>0</v>
      </c>
      <c r="K11" s="25">
        <v>0</v>
      </c>
      <c r="L11" s="26"/>
      <c r="M11" s="25">
        <v>0</v>
      </c>
      <c r="N11" s="24"/>
    </row>
    <row r="12" spans="1:14" s="27" customFormat="1" ht="15">
      <c r="A12" s="28">
        <v>2</v>
      </c>
      <c r="B12" s="29" t="s">
        <v>19</v>
      </c>
      <c r="C12" s="23"/>
      <c r="D12" s="24">
        <v>1236798.7</v>
      </c>
      <c r="E12" s="24">
        <v>236351.4</v>
      </c>
      <c r="F12" s="25">
        <v>118176</v>
      </c>
      <c r="G12" s="24">
        <v>236351.4</v>
      </c>
      <c r="H12" s="25">
        <f>ROUND(G12/D12*100,2)</f>
        <v>19.11</v>
      </c>
      <c r="I12" s="25">
        <v>0</v>
      </c>
      <c r="J12" s="26"/>
      <c r="K12" s="25">
        <v>0</v>
      </c>
      <c r="L12" s="26"/>
      <c r="M12" s="25">
        <v>0</v>
      </c>
      <c r="N12" s="24"/>
    </row>
    <row r="13" spans="1:14" s="27" customFormat="1" ht="28.5">
      <c r="A13" s="28">
        <v>3</v>
      </c>
      <c r="B13" s="29" t="s">
        <v>20</v>
      </c>
      <c r="C13" s="23"/>
      <c r="D13" s="24">
        <f>D9-D11-D12</f>
        <v>8503083.6500000004</v>
      </c>
      <c r="E13" s="24">
        <f t="shared" ref="E13:M13" si="2">E9-E11-E12</f>
        <v>8472197.5099999998</v>
      </c>
      <c r="F13" s="24">
        <f t="shared" si="2"/>
        <v>3622331.33</v>
      </c>
      <c r="G13" s="24">
        <f t="shared" si="2"/>
        <v>8472197.5099999998</v>
      </c>
      <c r="H13" s="25">
        <f>ROUND(G13/D13*100,2)</f>
        <v>99.64</v>
      </c>
      <c r="I13" s="24">
        <f t="shared" si="2"/>
        <v>0</v>
      </c>
      <c r="J13" s="26"/>
      <c r="K13" s="24">
        <f t="shared" si="2"/>
        <v>0</v>
      </c>
      <c r="L13" s="26"/>
      <c r="M13" s="24">
        <f t="shared" si="2"/>
        <v>0</v>
      </c>
      <c r="N13" s="24"/>
    </row>
    <row r="14" spans="1:14" s="34" customFormat="1" ht="28.5">
      <c r="A14" s="30" t="s">
        <v>21</v>
      </c>
      <c r="B14" s="31" t="s">
        <v>22</v>
      </c>
      <c r="C14" s="31"/>
      <c r="D14" s="32">
        <v>31969601.329999998</v>
      </c>
      <c r="E14" s="32">
        <v>32078307.899999999</v>
      </c>
      <c r="F14" s="32">
        <v>16297809.27</v>
      </c>
      <c r="G14" s="32">
        <v>33305642.399999999</v>
      </c>
      <c r="H14" s="32">
        <f>ROUND(G14/D14*100,2)</f>
        <v>104.18</v>
      </c>
      <c r="I14" s="33">
        <v>35550753.5</v>
      </c>
      <c r="J14" s="33">
        <f t="shared" ref="J14" si="3">ROUND(I14/G14%,2)</f>
        <v>106.74</v>
      </c>
      <c r="K14" s="33">
        <v>37272572.799999997</v>
      </c>
      <c r="L14" s="33">
        <f t="shared" ref="L14" si="4">ROUND(K14/I14%,2)</f>
        <v>104.84</v>
      </c>
      <c r="M14" s="33">
        <v>38575731.799999997</v>
      </c>
      <c r="N14" s="32">
        <f>M14/K14*100</f>
        <v>103.49629473391222</v>
      </c>
    </row>
    <row r="15" spans="1:14" s="38" customFormat="1" ht="15">
      <c r="A15" s="35"/>
      <c r="B15" s="36" t="s">
        <v>23</v>
      </c>
      <c r="C15" s="36"/>
      <c r="D15" s="37"/>
      <c r="E15" s="37"/>
      <c r="F15" s="37"/>
      <c r="G15" s="37"/>
      <c r="H15" s="37"/>
      <c r="I15" s="37"/>
      <c r="J15" s="37"/>
      <c r="K15" s="37"/>
      <c r="L15" s="37"/>
      <c r="M15" s="37"/>
      <c r="N15" s="37"/>
    </row>
    <row r="16" spans="1:14" s="38" customFormat="1" ht="57">
      <c r="A16" s="39" t="s">
        <v>24</v>
      </c>
      <c r="B16" s="40" t="s">
        <v>25</v>
      </c>
      <c r="C16" s="36"/>
      <c r="D16" s="37">
        <v>2607514.0999999996</v>
      </c>
      <c r="E16" s="37">
        <v>2766736.1</v>
      </c>
      <c r="F16" s="37">
        <v>1407024.63</v>
      </c>
      <c r="G16" s="37">
        <f>G18+G19+G20</f>
        <v>3366590.4</v>
      </c>
      <c r="H16" s="37">
        <f>ROUND(G16/D16*100,2)</f>
        <v>129.11000000000001</v>
      </c>
      <c r="I16" s="37">
        <f>I18+I19+I20</f>
        <v>3825394.9</v>
      </c>
      <c r="J16" s="37">
        <f>ROUND(I16/G16%,2)</f>
        <v>113.63</v>
      </c>
      <c r="K16" s="37">
        <f>K18+K19+K20</f>
        <v>3869642.1</v>
      </c>
      <c r="L16" s="37">
        <f>ROUND(K16/I16%,2)</f>
        <v>101.16</v>
      </c>
      <c r="M16" s="37">
        <f>M18+M19+M20</f>
        <v>3394539.5</v>
      </c>
      <c r="N16" s="37">
        <f>M16/K16*100</f>
        <v>87.722311580184638</v>
      </c>
    </row>
    <row r="17" spans="1:14" s="38" customFormat="1" ht="15">
      <c r="A17" s="35"/>
      <c r="B17" s="7" t="s">
        <v>23</v>
      </c>
      <c r="C17" s="36"/>
      <c r="D17" s="37"/>
      <c r="E17" s="37"/>
      <c r="F17" s="37"/>
      <c r="G17" s="37"/>
      <c r="H17" s="37"/>
      <c r="I17" s="37"/>
      <c r="J17" s="37"/>
      <c r="K17" s="37"/>
      <c r="L17" s="37"/>
      <c r="M17" s="37"/>
      <c r="N17" s="37"/>
    </row>
    <row r="18" spans="1:14" s="38" customFormat="1" ht="15">
      <c r="A18" s="41" t="s">
        <v>26</v>
      </c>
      <c r="B18" s="42" t="s">
        <v>27</v>
      </c>
      <c r="C18" s="36"/>
      <c r="D18" s="37">
        <v>1787873.4</v>
      </c>
      <c r="E18" s="37">
        <v>1929934</v>
      </c>
      <c r="F18" s="37">
        <v>1228785.25</v>
      </c>
      <c r="G18" s="37">
        <f>G144</f>
        <v>2197149</v>
      </c>
      <c r="H18" s="37">
        <f t="shared" ref="H18:H24" si="5">ROUND(G18/D18*100,2)</f>
        <v>122.89</v>
      </c>
      <c r="I18" s="37">
        <f>I144</f>
        <v>2344837</v>
      </c>
      <c r="J18" s="37">
        <f t="shared" ref="J18:J24" si="6">ROUND(I18/G18%,2)</f>
        <v>106.72</v>
      </c>
      <c r="K18" s="37">
        <f>K144</f>
        <v>2344837</v>
      </c>
      <c r="L18" s="37">
        <f t="shared" ref="L18:L30" si="7">ROUND(K18/I18%,2)</f>
        <v>100</v>
      </c>
      <c r="M18" s="37">
        <f>M144</f>
        <v>2344837</v>
      </c>
      <c r="N18" s="37">
        <f t="shared" ref="N18:N30" si="8">M18/K18*100</f>
        <v>100</v>
      </c>
    </row>
    <row r="19" spans="1:14" s="38" customFormat="1" ht="15">
      <c r="A19" s="41" t="s">
        <v>28</v>
      </c>
      <c r="B19" s="42" t="s">
        <v>29</v>
      </c>
      <c r="C19" s="36"/>
      <c r="D19" s="37">
        <v>803744</v>
      </c>
      <c r="E19" s="37">
        <v>827671</v>
      </c>
      <c r="F19" s="37">
        <v>170921.52</v>
      </c>
      <c r="G19" s="37">
        <f>G145</f>
        <v>747962</v>
      </c>
      <c r="H19" s="37">
        <f t="shared" si="5"/>
        <v>93.06</v>
      </c>
      <c r="I19" s="37">
        <f>I145</f>
        <v>875107</v>
      </c>
      <c r="J19" s="37">
        <f t="shared" si="6"/>
        <v>117</v>
      </c>
      <c r="K19" s="37">
        <f>K145</f>
        <v>919423</v>
      </c>
      <c r="L19" s="37">
        <f t="shared" si="7"/>
        <v>105.06</v>
      </c>
      <c r="M19" s="37">
        <f>M145</f>
        <v>941421</v>
      </c>
      <c r="N19" s="37">
        <f t="shared" si="8"/>
        <v>102.39258752500209</v>
      </c>
    </row>
    <row r="20" spans="1:14" s="38" customFormat="1" ht="15">
      <c r="A20" s="43" t="s">
        <v>30</v>
      </c>
      <c r="B20" s="42" t="s">
        <v>31</v>
      </c>
      <c r="C20" s="36"/>
      <c r="D20" s="37">
        <f>D16-D18-D19</f>
        <v>15896.699999999721</v>
      </c>
      <c r="E20" s="37">
        <f>E16-E18-E19</f>
        <v>9131.1000000000931</v>
      </c>
      <c r="F20" s="37">
        <f>F16-F18-F19</f>
        <v>7317.8599999998987</v>
      </c>
      <c r="G20" s="37">
        <f>G146</f>
        <v>421479.39999999997</v>
      </c>
      <c r="H20" s="37">
        <f t="shared" si="5"/>
        <v>2651.36</v>
      </c>
      <c r="I20" s="37">
        <f>I146</f>
        <v>605450.9</v>
      </c>
      <c r="J20" s="37">
        <f t="shared" si="6"/>
        <v>143.65</v>
      </c>
      <c r="K20" s="37">
        <f>K146</f>
        <v>605382.1</v>
      </c>
      <c r="L20" s="37">
        <f t="shared" si="7"/>
        <v>99.99</v>
      </c>
      <c r="M20" s="37">
        <f>M146</f>
        <v>108281.49999999999</v>
      </c>
      <c r="N20" s="37">
        <f t="shared" si="8"/>
        <v>17.886472031465743</v>
      </c>
    </row>
    <row r="21" spans="1:14" s="38" customFormat="1" ht="14.25">
      <c r="A21" s="39" t="s">
        <v>32</v>
      </c>
      <c r="B21" s="40" t="s">
        <v>33</v>
      </c>
      <c r="C21" s="36"/>
      <c r="D21" s="44">
        <f>SUM(D22:D27)</f>
        <v>14684.462890000001</v>
      </c>
      <c r="E21" s="44">
        <f t="shared" ref="E21:K21" si="9">SUM(E22:E27)</f>
        <v>10428</v>
      </c>
      <c r="F21" s="44">
        <f t="shared" si="9"/>
        <v>7468.2950000000001</v>
      </c>
      <c r="G21" s="44">
        <f t="shared" si="9"/>
        <v>10428</v>
      </c>
      <c r="H21" s="44">
        <f t="shared" si="5"/>
        <v>71.010000000000005</v>
      </c>
      <c r="I21" s="44">
        <f>SUM(I22:I27)</f>
        <v>10937.8</v>
      </c>
      <c r="J21" s="44">
        <f t="shared" si="6"/>
        <v>104.89</v>
      </c>
      <c r="K21" s="44">
        <f t="shared" si="9"/>
        <v>10942.699999999999</v>
      </c>
      <c r="L21" s="44">
        <f t="shared" si="7"/>
        <v>100.04</v>
      </c>
      <c r="M21" s="44">
        <f>SUM(M22:M27)</f>
        <v>10938.699999999999</v>
      </c>
      <c r="N21" s="44">
        <f t="shared" si="8"/>
        <v>99.963445950268209</v>
      </c>
    </row>
    <row r="22" spans="1:14" s="38" customFormat="1" ht="30">
      <c r="A22" s="35" t="s">
        <v>34</v>
      </c>
      <c r="B22" s="45" t="s">
        <v>35</v>
      </c>
      <c r="C22" s="46"/>
      <c r="D22" s="47">
        <v>757.92478000000006</v>
      </c>
      <c r="E22" s="47">
        <v>478</v>
      </c>
      <c r="F22" s="47">
        <v>256.11700000000002</v>
      </c>
      <c r="G22" s="47">
        <v>478</v>
      </c>
      <c r="H22" s="47">
        <f t="shared" si="5"/>
        <v>63.07</v>
      </c>
      <c r="I22" s="47">
        <v>480.2</v>
      </c>
      <c r="J22" s="47">
        <f t="shared" si="6"/>
        <v>100.46</v>
      </c>
      <c r="K22" s="47">
        <v>480.2</v>
      </c>
      <c r="L22" s="47">
        <f t="shared" si="7"/>
        <v>100</v>
      </c>
      <c r="M22" s="47">
        <v>480.2</v>
      </c>
      <c r="N22" s="48">
        <f t="shared" si="8"/>
        <v>100</v>
      </c>
    </row>
    <row r="23" spans="1:14" s="38" customFormat="1" ht="30">
      <c r="A23" s="35" t="s">
        <v>36</v>
      </c>
      <c r="B23" s="45" t="s">
        <v>37</v>
      </c>
      <c r="C23" s="46"/>
      <c r="D23" s="47">
        <v>754.80907999999999</v>
      </c>
      <c r="E23" s="47">
        <v>750</v>
      </c>
      <c r="F23" s="47">
        <v>315.40499999999997</v>
      </c>
      <c r="G23" s="47">
        <v>750</v>
      </c>
      <c r="H23" s="47">
        <f t="shared" si="5"/>
        <v>99.36</v>
      </c>
      <c r="I23" s="47">
        <v>660.5</v>
      </c>
      <c r="J23" s="47">
        <f t="shared" si="6"/>
        <v>88.07</v>
      </c>
      <c r="K23" s="47">
        <v>660.5</v>
      </c>
      <c r="L23" s="47">
        <f t="shared" si="7"/>
        <v>100</v>
      </c>
      <c r="M23" s="47">
        <v>660.5</v>
      </c>
      <c r="N23" s="47">
        <f t="shared" si="8"/>
        <v>100</v>
      </c>
    </row>
    <row r="24" spans="1:14" s="38" customFormat="1" ht="30">
      <c r="A24" s="35" t="s">
        <v>38</v>
      </c>
      <c r="B24" s="45" t="s">
        <v>39</v>
      </c>
      <c r="C24" s="46"/>
      <c r="D24" s="47">
        <v>7500</v>
      </c>
      <c r="E24" s="47">
        <v>6200</v>
      </c>
      <c r="F24" s="47">
        <v>4959</v>
      </c>
      <c r="G24" s="47">
        <v>6200</v>
      </c>
      <c r="H24" s="47">
        <f t="shared" si="5"/>
        <v>82.67</v>
      </c>
      <c r="I24" s="47">
        <v>7066.7</v>
      </c>
      <c r="J24" s="47">
        <f t="shared" si="6"/>
        <v>113.98</v>
      </c>
      <c r="K24" s="47">
        <v>7066.7</v>
      </c>
      <c r="L24" s="47">
        <f t="shared" si="7"/>
        <v>100</v>
      </c>
      <c r="M24" s="47">
        <v>7066.7</v>
      </c>
      <c r="N24" s="48">
        <f t="shared" si="8"/>
        <v>100</v>
      </c>
    </row>
    <row r="25" spans="1:14" s="38" customFormat="1" ht="30">
      <c r="A25" s="49" t="s">
        <v>40</v>
      </c>
      <c r="B25" s="45" t="s">
        <v>41</v>
      </c>
      <c r="C25" s="46"/>
      <c r="D25" s="47">
        <v>0</v>
      </c>
      <c r="E25" s="47">
        <v>0</v>
      </c>
      <c r="F25" s="47">
        <v>3.3</v>
      </c>
      <c r="G25" s="47">
        <v>0</v>
      </c>
      <c r="H25" s="47"/>
      <c r="I25" s="47">
        <v>13.4</v>
      </c>
      <c r="J25" s="47"/>
      <c r="K25" s="47">
        <v>18.3</v>
      </c>
      <c r="L25" s="47">
        <f t="shared" si="7"/>
        <v>136.57</v>
      </c>
      <c r="M25" s="47">
        <v>14.3</v>
      </c>
      <c r="N25" s="48">
        <f t="shared" si="8"/>
        <v>78.142076502732237</v>
      </c>
    </row>
    <row r="26" spans="1:14" s="38" customFormat="1" ht="30">
      <c r="A26" s="35" t="s">
        <v>42</v>
      </c>
      <c r="B26" s="45" t="s">
        <v>43</v>
      </c>
      <c r="C26" s="46"/>
      <c r="D26" s="47">
        <v>2509.8589400000001</v>
      </c>
      <c r="E26" s="47">
        <v>2500</v>
      </c>
      <c r="F26" s="47">
        <v>1535.5309999999999</v>
      </c>
      <c r="G26" s="47">
        <v>2500</v>
      </c>
      <c r="H26" s="47">
        <f>ROUND(G26/D26*100,2)</f>
        <v>99.61</v>
      </c>
      <c r="I26" s="47">
        <v>2250</v>
      </c>
      <c r="J26" s="47">
        <f>ROUND(I26/G26%,2)</f>
        <v>90</v>
      </c>
      <c r="K26" s="47">
        <v>2250</v>
      </c>
      <c r="L26" s="47">
        <f t="shared" si="7"/>
        <v>100</v>
      </c>
      <c r="M26" s="47">
        <v>2250</v>
      </c>
      <c r="N26" s="48">
        <f t="shared" si="8"/>
        <v>100</v>
      </c>
    </row>
    <row r="27" spans="1:14" s="38" customFormat="1" ht="45">
      <c r="A27" s="35" t="s">
        <v>44</v>
      </c>
      <c r="B27" s="45" t="s">
        <v>45</v>
      </c>
      <c r="C27" s="46"/>
      <c r="D27" s="47">
        <v>3161.8700899999999</v>
      </c>
      <c r="E27" s="47">
        <v>500</v>
      </c>
      <c r="F27" s="47">
        <v>398.94200000000001</v>
      </c>
      <c r="G27" s="47">
        <v>500</v>
      </c>
      <c r="H27" s="47">
        <f>ROUND(G27/D27*100,2)</f>
        <v>15.81</v>
      </c>
      <c r="I27" s="47">
        <v>467</v>
      </c>
      <c r="J27" s="47">
        <f>ROUND(I27/G27%,2)</f>
        <v>93.4</v>
      </c>
      <c r="K27" s="47">
        <v>467</v>
      </c>
      <c r="L27" s="47">
        <f t="shared" si="7"/>
        <v>100</v>
      </c>
      <c r="M27" s="47">
        <v>467</v>
      </c>
      <c r="N27" s="48">
        <f t="shared" si="8"/>
        <v>100</v>
      </c>
    </row>
    <row r="28" spans="1:14" s="38" customFormat="1" ht="71.25">
      <c r="A28" s="39" t="s">
        <v>46</v>
      </c>
      <c r="B28" s="40" t="s">
        <v>47</v>
      </c>
      <c r="C28" s="36"/>
      <c r="D28" s="37">
        <v>0</v>
      </c>
      <c r="E28" s="37">
        <v>54285.8</v>
      </c>
      <c r="F28" s="37">
        <v>26295.43</v>
      </c>
      <c r="G28" s="37">
        <v>54285.799999999996</v>
      </c>
      <c r="H28" s="37"/>
      <c r="I28" s="44">
        <v>54286.400000000001</v>
      </c>
      <c r="J28" s="44">
        <f>ROUND(I28/G28%,2)</f>
        <v>100</v>
      </c>
      <c r="K28" s="44">
        <v>54286.400000000001</v>
      </c>
      <c r="L28" s="44">
        <f t="shared" si="7"/>
        <v>100</v>
      </c>
      <c r="M28" s="44">
        <v>54286.400000000001</v>
      </c>
      <c r="N28" s="44">
        <f t="shared" si="8"/>
        <v>100</v>
      </c>
    </row>
    <row r="29" spans="1:14" s="38" customFormat="1" ht="28.5">
      <c r="A29" s="39" t="s">
        <v>48</v>
      </c>
      <c r="B29" s="40" t="s">
        <v>49</v>
      </c>
      <c r="C29" s="36"/>
      <c r="D29" s="37">
        <v>124.56</v>
      </c>
      <c r="E29" s="37">
        <v>0</v>
      </c>
      <c r="F29" s="37">
        <v>62.3</v>
      </c>
      <c r="G29" s="37">
        <v>124.6</v>
      </c>
      <c r="H29" s="37">
        <f>ROUND(G29/D29*100,2)</f>
        <v>100.03</v>
      </c>
      <c r="I29" s="37">
        <v>124.6</v>
      </c>
      <c r="J29" s="37">
        <f>ROUND(I29/G29%,2)</f>
        <v>100</v>
      </c>
      <c r="K29" s="37">
        <v>124.6</v>
      </c>
      <c r="L29" s="37">
        <f t="shared" si="7"/>
        <v>100</v>
      </c>
      <c r="M29" s="37">
        <v>124.6</v>
      </c>
      <c r="N29" s="37">
        <f t="shared" si="8"/>
        <v>100</v>
      </c>
    </row>
    <row r="30" spans="1:14" s="38" customFormat="1" ht="42.75">
      <c r="A30" s="39" t="s">
        <v>50</v>
      </c>
      <c r="B30" s="50" t="s">
        <v>51</v>
      </c>
      <c r="C30" s="51"/>
      <c r="D30" s="44">
        <f>D14-D16-D21-D28-D29</f>
        <v>29347278.207109999</v>
      </c>
      <c r="E30" s="44">
        <f>E14-E16-E21-E28-E29</f>
        <v>29246857.999999996</v>
      </c>
      <c r="F30" s="44">
        <f>F14-F16-F21-F28-F29</f>
        <v>14856958.615</v>
      </c>
      <c r="G30" s="44">
        <f>G14-G16-G21-G28-G29</f>
        <v>29874213.599999998</v>
      </c>
      <c r="H30" s="44">
        <f>ROUND(G30/D30*100,2)</f>
        <v>101.8</v>
      </c>
      <c r="I30" s="44">
        <f>I14-I16-I21-I28-I29</f>
        <v>31660009.800000001</v>
      </c>
      <c r="J30" s="44">
        <f>ROUND(I30/G30%,2)</f>
        <v>105.98</v>
      </c>
      <c r="K30" s="44">
        <f>K14-K16-K21-K28-K29</f>
        <v>33337576.999999996</v>
      </c>
      <c r="L30" s="44">
        <f t="shared" si="7"/>
        <v>105.3</v>
      </c>
      <c r="M30" s="44">
        <f>M14-M16-M21-M28-M29</f>
        <v>35115842.599999994</v>
      </c>
      <c r="N30" s="44">
        <f t="shared" si="8"/>
        <v>105.3341177134739</v>
      </c>
    </row>
    <row r="31" spans="1:14" ht="12.75" customHeight="1">
      <c r="D31" s="52"/>
      <c r="E31" s="52"/>
      <c r="F31" s="52"/>
      <c r="G31" s="52"/>
      <c r="H31" s="52"/>
      <c r="I31" s="52"/>
      <c r="J31" s="52"/>
      <c r="K31" s="52"/>
      <c r="L31" s="52"/>
      <c r="M31" s="52"/>
      <c r="N31" s="52"/>
    </row>
    <row r="32" spans="1:14" s="38" customFormat="1" ht="14.25" hidden="1">
      <c r="A32" s="53"/>
      <c r="B32" s="54" t="s">
        <v>22</v>
      </c>
      <c r="C32" s="55" t="s">
        <v>52</v>
      </c>
      <c r="D32" s="56">
        <f t="shared" ref="D32:G34" si="10">D53</f>
        <v>31969601.329999998</v>
      </c>
      <c r="E32" s="56">
        <f t="shared" si="10"/>
        <v>32078307.899999999</v>
      </c>
      <c r="F32" s="56">
        <f t="shared" si="10"/>
        <v>16297809.27</v>
      </c>
      <c r="G32" s="56">
        <f t="shared" si="10"/>
        <v>33305642.399999999</v>
      </c>
      <c r="H32" s="56">
        <f>ROUND(G32/D32*100,2)</f>
        <v>104.18</v>
      </c>
      <c r="I32" s="57">
        <f>I53</f>
        <v>34348400.5</v>
      </c>
      <c r="J32" s="57">
        <f t="shared" ref="J32:J51" si="11">ROUND(I32/G32%,2)</f>
        <v>103.13</v>
      </c>
      <c r="K32" s="57">
        <f>K53</f>
        <v>36580196.799999997</v>
      </c>
      <c r="L32" s="57">
        <f t="shared" ref="L32:L51" si="12">ROUND(K32/I32%,2)</f>
        <v>106.5</v>
      </c>
      <c r="M32" s="57">
        <f>M53</f>
        <v>37830370.799999997</v>
      </c>
      <c r="N32" s="57">
        <f t="shared" ref="N32:N51" si="13">ROUND(M32/K32%,2)</f>
        <v>103.42</v>
      </c>
    </row>
    <row r="33" spans="1:14" s="38" customFormat="1" hidden="1">
      <c r="A33" s="12" t="s">
        <v>24</v>
      </c>
      <c r="B33" s="58" t="s">
        <v>53</v>
      </c>
      <c r="C33" s="59" t="s">
        <v>54</v>
      </c>
      <c r="D33" s="60">
        <f t="shared" si="10"/>
        <v>18738358.600000001</v>
      </c>
      <c r="E33" s="60">
        <f t="shared" si="10"/>
        <v>18510140.699999999</v>
      </c>
      <c r="F33" s="60">
        <f t="shared" si="10"/>
        <v>9813688.5399999991</v>
      </c>
      <c r="G33" s="60">
        <f t="shared" si="10"/>
        <v>19319832.100000001</v>
      </c>
      <c r="H33" s="60">
        <f t="shared" ref="H33:H51" si="14">ROUND(G33/D33*100,2)</f>
        <v>103.1</v>
      </c>
      <c r="I33" s="60">
        <f>I54</f>
        <v>18951027.800000001</v>
      </c>
      <c r="J33" s="60">
        <f t="shared" si="11"/>
        <v>98.09</v>
      </c>
      <c r="K33" s="60">
        <f>K54</f>
        <v>20233558.699999999</v>
      </c>
      <c r="L33" s="60">
        <f t="shared" si="12"/>
        <v>106.77</v>
      </c>
      <c r="M33" s="60">
        <f>M54</f>
        <v>21342920.199999999</v>
      </c>
      <c r="N33" s="60">
        <f t="shared" si="13"/>
        <v>105.48</v>
      </c>
    </row>
    <row r="34" spans="1:14" hidden="1">
      <c r="A34" s="12" t="s">
        <v>26</v>
      </c>
      <c r="B34" s="58" t="s">
        <v>55</v>
      </c>
      <c r="C34" s="59" t="s">
        <v>56</v>
      </c>
      <c r="D34" s="60">
        <f t="shared" si="10"/>
        <v>8120813.5800000001</v>
      </c>
      <c r="E34" s="60">
        <f t="shared" si="10"/>
        <v>8143890</v>
      </c>
      <c r="F34" s="60">
        <f t="shared" si="10"/>
        <v>5180014.41</v>
      </c>
      <c r="G34" s="60">
        <f t="shared" si="10"/>
        <v>9027184.4000000004</v>
      </c>
      <c r="H34" s="60">
        <f t="shared" si="14"/>
        <v>111.16</v>
      </c>
      <c r="I34" s="60">
        <f>I55</f>
        <v>8349577</v>
      </c>
      <c r="J34" s="60">
        <f t="shared" si="11"/>
        <v>92.49</v>
      </c>
      <c r="K34" s="60">
        <f>K55</f>
        <v>8794593</v>
      </c>
      <c r="L34" s="60">
        <f t="shared" si="12"/>
        <v>105.33</v>
      </c>
      <c r="M34" s="60">
        <f>M55</f>
        <v>9068909</v>
      </c>
      <c r="N34" s="60">
        <f t="shared" si="13"/>
        <v>103.12</v>
      </c>
    </row>
    <row r="35" spans="1:14" hidden="1">
      <c r="A35" s="12" t="s">
        <v>28</v>
      </c>
      <c r="B35" s="58" t="s">
        <v>57</v>
      </c>
      <c r="C35" s="59" t="s">
        <v>58</v>
      </c>
      <c r="D35" s="60">
        <f>D58</f>
        <v>10617545.02</v>
      </c>
      <c r="E35" s="60">
        <f>E58</f>
        <v>10366250.699999999</v>
      </c>
      <c r="F35" s="60">
        <f>F58</f>
        <v>4633674.13</v>
      </c>
      <c r="G35" s="60">
        <f>G58</f>
        <v>10292647.699999999</v>
      </c>
      <c r="H35" s="60">
        <f t="shared" si="14"/>
        <v>96.94</v>
      </c>
      <c r="I35" s="60">
        <f>I58</f>
        <v>10601450.800000001</v>
      </c>
      <c r="J35" s="60">
        <f t="shared" si="11"/>
        <v>103</v>
      </c>
      <c r="K35" s="60">
        <f>K58</f>
        <v>11438965.699999999</v>
      </c>
      <c r="L35" s="60">
        <f t="shared" si="12"/>
        <v>107.9</v>
      </c>
      <c r="M35" s="60">
        <f>M58</f>
        <v>12274011.199999999</v>
      </c>
      <c r="N35" s="60">
        <f t="shared" si="13"/>
        <v>107.3</v>
      </c>
    </row>
    <row r="36" spans="1:14" s="38" customFormat="1" ht="31.5" hidden="1">
      <c r="A36" s="12" t="s">
        <v>32</v>
      </c>
      <c r="B36" s="58" t="s">
        <v>59</v>
      </c>
      <c r="C36" s="59" t="s">
        <v>60</v>
      </c>
      <c r="D36" s="60">
        <f>D61</f>
        <v>1793559</v>
      </c>
      <c r="E36" s="60">
        <f>E61</f>
        <v>1938092</v>
      </c>
      <c r="F36" s="60">
        <f>F61</f>
        <v>1232933.8500000001</v>
      </c>
      <c r="G36" s="60">
        <f>G61</f>
        <v>2205287</v>
      </c>
      <c r="H36" s="60">
        <f t="shared" si="14"/>
        <v>122.96</v>
      </c>
      <c r="I36" s="60">
        <f>I61</f>
        <v>2352826</v>
      </c>
      <c r="J36" s="60">
        <f t="shared" si="11"/>
        <v>106.69</v>
      </c>
      <c r="K36" s="60">
        <f>K61</f>
        <v>2352826</v>
      </c>
      <c r="L36" s="60">
        <f t="shared" si="12"/>
        <v>100</v>
      </c>
      <c r="M36" s="60">
        <f>M61</f>
        <v>2352826</v>
      </c>
      <c r="N36" s="60">
        <f t="shared" si="13"/>
        <v>100</v>
      </c>
    </row>
    <row r="37" spans="1:14" s="38" customFormat="1" hidden="1">
      <c r="A37" s="12" t="s">
        <v>46</v>
      </c>
      <c r="B37" s="58" t="s">
        <v>61</v>
      </c>
      <c r="C37" s="59" t="s">
        <v>62</v>
      </c>
      <c r="D37" s="60">
        <f t="shared" ref="D37:G38" si="15">D69</f>
        <v>1370332.04</v>
      </c>
      <c r="E37" s="60">
        <f t="shared" si="15"/>
        <v>1358999</v>
      </c>
      <c r="F37" s="60">
        <f t="shared" si="15"/>
        <v>744145.57</v>
      </c>
      <c r="G37" s="60">
        <f t="shared" si="15"/>
        <v>1358999</v>
      </c>
      <c r="H37" s="60">
        <f t="shared" si="14"/>
        <v>99.17</v>
      </c>
      <c r="I37" s="60">
        <f>I69</f>
        <v>1357158</v>
      </c>
      <c r="J37" s="60">
        <f t="shared" si="11"/>
        <v>99.86</v>
      </c>
      <c r="K37" s="60">
        <f>K69</f>
        <v>1357158</v>
      </c>
      <c r="L37" s="60">
        <f t="shared" si="12"/>
        <v>100</v>
      </c>
      <c r="M37" s="60">
        <f>M69</f>
        <v>1357158</v>
      </c>
      <c r="N37" s="60">
        <f t="shared" si="13"/>
        <v>100</v>
      </c>
    </row>
    <row r="38" spans="1:14" ht="21" hidden="1">
      <c r="A38" s="12" t="s">
        <v>63</v>
      </c>
      <c r="B38" s="58" t="s">
        <v>64</v>
      </c>
      <c r="C38" s="59" t="s">
        <v>65</v>
      </c>
      <c r="D38" s="60">
        <f t="shared" si="15"/>
        <v>1370100.83</v>
      </c>
      <c r="E38" s="60">
        <f t="shared" si="15"/>
        <v>1358999</v>
      </c>
      <c r="F38" s="60">
        <f t="shared" si="15"/>
        <v>744148.46</v>
      </c>
      <c r="G38" s="60">
        <f t="shared" si="15"/>
        <v>1358999</v>
      </c>
      <c r="H38" s="60">
        <f t="shared" si="14"/>
        <v>99.19</v>
      </c>
      <c r="I38" s="60">
        <f>I70</f>
        <v>1357158</v>
      </c>
      <c r="J38" s="60">
        <f t="shared" si="11"/>
        <v>99.86</v>
      </c>
      <c r="K38" s="60">
        <f>K70</f>
        <v>1357158</v>
      </c>
      <c r="L38" s="60">
        <f t="shared" si="12"/>
        <v>100</v>
      </c>
      <c r="M38" s="60">
        <f>M70</f>
        <v>1357158</v>
      </c>
      <c r="N38" s="60">
        <f t="shared" si="13"/>
        <v>100</v>
      </c>
    </row>
    <row r="39" spans="1:14" s="38" customFormat="1" hidden="1">
      <c r="A39" s="12" t="s">
        <v>48</v>
      </c>
      <c r="B39" s="58" t="s">
        <v>66</v>
      </c>
      <c r="C39" s="59" t="s">
        <v>67</v>
      </c>
      <c r="D39" s="60">
        <f t="shared" ref="D39:G41" si="16">D74</f>
        <v>7029288.9500000002</v>
      </c>
      <c r="E39" s="60">
        <f t="shared" si="16"/>
        <v>7543408</v>
      </c>
      <c r="F39" s="60">
        <f t="shared" si="16"/>
        <v>3249626.5</v>
      </c>
      <c r="G39" s="60">
        <f t="shared" si="16"/>
        <v>7123651</v>
      </c>
      <c r="H39" s="60">
        <f t="shared" si="14"/>
        <v>101.34</v>
      </c>
      <c r="I39" s="60">
        <f>I74</f>
        <v>8098709</v>
      </c>
      <c r="J39" s="60">
        <f t="shared" si="11"/>
        <v>113.69</v>
      </c>
      <c r="K39" s="60">
        <f>K74</f>
        <v>9030633</v>
      </c>
      <c r="L39" s="60">
        <f t="shared" si="12"/>
        <v>111.51</v>
      </c>
      <c r="M39" s="60">
        <f>M74</f>
        <v>9568671</v>
      </c>
      <c r="N39" s="60">
        <f t="shared" si="13"/>
        <v>105.96</v>
      </c>
    </row>
    <row r="40" spans="1:14" hidden="1">
      <c r="A40" s="12" t="s">
        <v>68</v>
      </c>
      <c r="B40" s="58" t="s">
        <v>69</v>
      </c>
      <c r="C40" s="59" t="s">
        <v>70</v>
      </c>
      <c r="D40" s="60">
        <f t="shared" si="16"/>
        <v>6225342.8600000003</v>
      </c>
      <c r="E40" s="60">
        <f t="shared" si="16"/>
        <v>6715737</v>
      </c>
      <c r="F40" s="60">
        <f t="shared" si="16"/>
        <v>3078431.98</v>
      </c>
      <c r="G40" s="60">
        <f t="shared" si="16"/>
        <v>6375374</v>
      </c>
      <c r="H40" s="60">
        <f t="shared" si="14"/>
        <v>102.41</v>
      </c>
      <c r="I40" s="60">
        <f>I75</f>
        <v>7223602</v>
      </c>
      <c r="J40" s="60">
        <f t="shared" si="11"/>
        <v>113.3</v>
      </c>
      <c r="K40" s="60">
        <f>K75</f>
        <v>8111210</v>
      </c>
      <c r="L40" s="60">
        <f t="shared" si="12"/>
        <v>112.29</v>
      </c>
      <c r="M40" s="60">
        <f>M75</f>
        <v>8627250</v>
      </c>
      <c r="N40" s="60">
        <f t="shared" si="13"/>
        <v>106.36</v>
      </c>
    </row>
    <row r="41" spans="1:14" hidden="1">
      <c r="A41" s="12" t="s">
        <v>71</v>
      </c>
      <c r="B41" s="58" t="s">
        <v>72</v>
      </c>
      <c r="C41" s="59" t="s">
        <v>73</v>
      </c>
      <c r="D41" s="60">
        <f t="shared" si="16"/>
        <v>803744.01</v>
      </c>
      <c r="E41" s="60">
        <f t="shared" si="16"/>
        <v>827671</v>
      </c>
      <c r="F41" s="60">
        <f t="shared" si="16"/>
        <v>170921.52</v>
      </c>
      <c r="G41" s="60">
        <f t="shared" si="16"/>
        <v>747962</v>
      </c>
      <c r="H41" s="60">
        <f t="shared" si="14"/>
        <v>93.06</v>
      </c>
      <c r="I41" s="60">
        <f>I76</f>
        <v>875107</v>
      </c>
      <c r="J41" s="60">
        <f t="shared" si="11"/>
        <v>117</v>
      </c>
      <c r="K41" s="60">
        <f>K76</f>
        <v>919423</v>
      </c>
      <c r="L41" s="60">
        <f t="shared" si="12"/>
        <v>105.06</v>
      </c>
      <c r="M41" s="60">
        <f>M76</f>
        <v>941421</v>
      </c>
      <c r="N41" s="60">
        <f t="shared" si="13"/>
        <v>102.39</v>
      </c>
    </row>
    <row r="42" spans="1:14" s="38" customFormat="1" ht="31.5" hidden="1">
      <c r="A42" s="12" t="s">
        <v>50</v>
      </c>
      <c r="B42" s="58" t="s">
        <v>74</v>
      </c>
      <c r="C42" s="59" t="s">
        <v>75</v>
      </c>
      <c r="D42" s="60">
        <f t="shared" ref="D42:G43" si="17">D78</f>
        <v>2166286.83</v>
      </c>
      <c r="E42" s="60">
        <f t="shared" si="17"/>
        <v>2142154</v>
      </c>
      <c r="F42" s="60">
        <f t="shared" si="17"/>
        <v>877570.85</v>
      </c>
      <c r="G42" s="60">
        <f t="shared" si="17"/>
        <v>2211154</v>
      </c>
      <c r="H42" s="60">
        <f t="shared" si="14"/>
        <v>102.07</v>
      </c>
      <c r="I42" s="60">
        <f>I78</f>
        <v>2242211</v>
      </c>
      <c r="J42" s="60">
        <f t="shared" si="11"/>
        <v>101.4</v>
      </c>
      <c r="K42" s="60">
        <f>K78</f>
        <v>2244407</v>
      </c>
      <c r="L42" s="60">
        <f t="shared" si="12"/>
        <v>100.1</v>
      </c>
      <c r="M42" s="60">
        <f>M78</f>
        <v>2336462</v>
      </c>
      <c r="N42" s="60">
        <f t="shared" si="13"/>
        <v>104.1</v>
      </c>
    </row>
    <row r="43" spans="1:14" hidden="1">
      <c r="A43" s="12" t="s">
        <v>76</v>
      </c>
      <c r="B43" s="58" t="s">
        <v>77</v>
      </c>
      <c r="C43" s="59" t="s">
        <v>78</v>
      </c>
      <c r="D43" s="60">
        <f t="shared" si="17"/>
        <v>2159195.29</v>
      </c>
      <c r="E43" s="60">
        <f t="shared" si="17"/>
        <v>2135439</v>
      </c>
      <c r="F43" s="60">
        <f t="shared" si="17"/>
        <v>876839.07</v>
      </c>
      <c r="G43" s="60">
        <f t="shared" si="17"/>
        <v>2204439</v>
      </c>
      <c r="H43" s="60">
        <f t="shared" si="14"/>
        <v>102.1</v>
      </c>
      <c r="I43" s="60">
        <f>I79</f>
        <v>2235254</v>
      </c>
      <c r="J43" s="60">
        <f t="shared" si="11"/>
        <v>101.4</v>
      </c>
      <c r="K43" s="60">
        <f>K79</f>
        <v>2237407</v>
      </c>
      <c r="L43" s="60">
        <f t="shared" si="12"/>
        <v>100.1</v>
      </c>
      <c r="M43" s="60">
        <f>M79</f>
        <v>2329462</v>
      </c>
      <c r="N43" s="60">
        <f t="shared" si="13"/>
        <v>104.11</v>
      </c>
    </row>
    <row r="44" spans="1:14" ht="31.5" hidden="1">
      <c r="A44" s="12" t="s">
        <v>79</v>
      </c>
      <c r="B44" s="58" t="s">
        <v>80</v>
      </c>
      <c r="C44" s="59" t="s">
        <v>81</v>
      </c>
      <c r="D44" s="60">
        <f t="shared" ref="D44:G45" si="18">D83</f>
        <v>7091.54</v>
      </c>
      <c r="E44" s="60">
        <f t="shared" si="18"/>
        <v>6715</v>
      </c>
      <c r="F44" s="60">
        <f t="shared" si="18"/>
        <v>731.78</v>
      </c>
      <c r="G44" s="60">
        <f t="shared" si="18"/>
        <v>6715</v>
      </c>
      <c r="H44" s="60">
        <f t="shared" si="14"/>
        <v>94.69</v>
      </c>
      <c r="I44" s="60">
        <f>I83</f>
        <v>6957</v>
      </c>
      <c r="J44" s="60">
        <f t="shared" si="11"/>
        <v>103.6</v>
      </c>
      <c r="K44" s="60">
        <f>K83</f>
        <v>7000</v>
      </c>
      <c r="L44" s="60">
        <f t="shared" si="12"/>
        <v>100.62</v>
      </c>
      <c r="M44" s="60">
        <f>M83</f>
        <v>7000</v>
      </c>
      <c r="N44" s="60">
        <f t="shared" si="13"/>
        <v>100</v>
      </c>
    </row>
    <row r="45" spans="1:14" s="38" customFormat="1" hidden="1">
      <c r="A45" s="12" t="s">
        <v>82</v>
      </c>
      <c r="B45" s="58" t="s">
        <v>83</v>
      </c>
      <c r="C45" s="59" t="s">
        <v>84</v>
      </c>
      <c r="D45" s="60">
        <f t="shared" si="18"/>
        <v>108016.02</v>
      </c>
      <c r="E45" s="60">
        <f t="shared" si="18"/>
        <v>76967.100000000006</v>
      </c>
      <c r="F45" s="60">
        <f t="shared" si="18"/>
        <v>68885.320000000007</v>
      </c>
      <c r="G45" s="60">
        <f t="shared" si="18"/>
        <v>149348.6</v>
      </c>
      <c r="H45" s="60">
        <f t="shared" si="14"/>
        <v>138.27000000000001</v>
      </c>
      <c r="I45" s="60">
        <f>I84</f>
        <v>150446.9</v>
      </c>
      <c r="J45" s="60">
        <f t="shared" si="11"/>
        <v>100.74</v>
      </c>
      <c r="K45" s="60">
        <f>K84</f>
        <v>153205.9</v>
      </c>
      <c r="L45" s="60">
        <f t="shared" si="12"/>
        <v>101.83</v>
      </c>
      <c r="M45" s="60">
        <f>M84</f>
        <v>154599</v>
      </c>
      <c r="N45" s="60">
        <f t="shared" si="13"/>
        <v>100.91</v>
      </c>
    </row>
    <row r="46" spans="1:14" s="38" customFormat="1" ht="42" hidden="1">
      <c r="A46" s="12" t="s">
        <v>85</v>
      </c>
      <c r="B46" s="58" t="s">
        <v>86</v>
      </c>
      <c r="C46" s="59" t="s">
        <v>87</v>
      </c>
      <c r="D46" s="60">
        <f>D99</f>
        <v>106716.42</v>
      </c>
      <c r="E46" s="60">
        <f>E99</f>
        <v>79566.5</v>
      </c>
      <c r="F46" s="60">
        <f>F99</f>
        <v>18889.72</v>
      </c>
      <c r="G46" s="60">
        <f>G99</f>
        <v>85560.7</v>
      </c>
      <c r="H46" s="60">
        <f t="shared" si="14"/>
        <v>80.180000000000007</v>
      </c>
      <c r="I46" s="60">
        <f>I99</f>
        <v>95591.7</v>
      </c>
      <c r="J46" s="60">
        <f t="shared" si="11"/>
        <v>111.72</v>
      </c>
      <c r="K46" s="60">
        <f>K99</f>
        <v>102069.9</v>
      </c>
      <c r="L46" s="60">
        <f t="shared" si="12"/>
        <v>106.78</v>
      </c>
      <c r="M46" s="60">
        <f>M99</f>
        <v>103324.7</v>
      </c>
      <c r="N46" s="60">
        <f t="shared" si="13"/>
        <v>101.23</v>
      </c>
    </row>
    <row r="47" spans="1:14" s="38" customFormat="1" ht="21" hidden="1">
      <c r="A47" s="12" t="s">
        <v>88</v>
      </c>
      <c r="B47" s="58" t="s">
        <v>89</v>
      </c>
      <c r="C47" s="59" t="s">
        <v>90</v>
      </c>
      <c r="D47" s="60">
        <f>D106</f>
        <v>181416.46</v>
      </c>
      <c r="E47" s="60">
        <f>E106</f>
        <v>176308.2</v>
      </c>
      <c r="F47" s="60">
        <f>F106</f>
        <v>80751.740000000005</v>
      </c>
      <c r="G47" s="60">
        <f>G106</f>
        <v>171209</v>
      </c>
      <c r="H47" s="60">
        <f t="shared" si="14"/>
        <v>94.37</v>
      </c>
      <c r="I47" s="60">
        <f>I106</f>
        <v>172874.5</v>
      </c>
      <c r="J47" s="60">
        <f t="shared" si="11"/>
        <v>100.97</v>
      </c>
      <c r="K47" s="60">
        <f>K106</f>
        <v>180144.5</v>
      </c>
      <c r="L47" s="60">
        <f t="shared" si="12"/>
        <v>104.21</v>
      </c>
      <c r="M47" s="60">
        <f>M106</f>
        <v>185239.7</v>
      </c>
      <c r="N47" s="60">
        <f t="shared" si="13"/>
        <v>102.83</v>
      </c>
    </row>
    <row r="48" spans="1:14" s="38" customFormat="1" ht="31.5" hidden="1">
      <c r="A48" s="12" t="s">
        <v>91</v>
      </c>
      <c r="B48" s="58" t="s">
        <v>92</v>
      </c>
      <c r="C48" s="59" t="s">
        <v>93</v>
      </c>
      <c r="D48" s="60">
        <f>D110</f>
        <v>95130.62</v>
      </c>
      <c r="E48" s="60">
        <f>E110</f>
        <v>75760.2</v>
      </c>
      <c r="F48" s="60">
        <f>F110</f>
        <v>60411.64</v>
      </c>
      <c r="G48" s="60">
        <f>G110</f>
        <v>495997.7</v>
      </c>
      <c r="H48" s="60">
        <f t="shared" si="14"/>
        <v>521.39</v>
      </c>
      <c r="I48" s="60">
        <f>I110</f>
        <v>684220.2</v>
      </c>
      <c r="J48" s="60">
        <f t="shared" si="11"/>
        <v>137.94999999999999</v>
      </c>
      <c r="K48" s="60">
        <f>K110</f>
        <v>683972.2</v>
      </c>
      <c r="L48" s="60">
        <f t="shared" si="12"/>
        <v>99.96</v>
      </c>
      <c r="M48" s="60">
        <f>M110</f>
        <v>186674.5</v>
      </c>
      <c r="N48" s="60">
        <f t="shared" si="13"/>
        <v>27.29</v>
      </c>
    </row>
    <row r="49" spans="1:14" s="38" customFormat="1" ht="21" hidden="1">
      <c r="A49" s="12" t="s">
        <v>94</v>
      </c>
      <c r="B49" s="58" t="s">
        <v>95</v>
      </c>
      <c r="C49" s="59" t="s">
        <v>96</v>
      </c>
      <c r="D49" s="60">
        <f>D113</f>
        <v>68208.08</v>
      </c>
      <c r="E49" s="60">
        <f>E113</f>
        <v>130</v>
      </c>
      <c r="F49" s="60">
        <f>F113</f>
        <v>3113.59</v>
      </c>
      <c r="G49" s="60">
        <f>G113</f>
        <v>7696.5</v>
      </c>
      <c r="H49" s="60">
        <f t="shared" si="14"/>
        <v>11.28</v>
      </c>
      <c r="I49" s="60">
        <f>I113</f>
        <v>1524</v>
      </c>
      <c r="J49" s="60">
        <f t="shared" si="11"/>
        <v>19.8</v>
      </c>
      <c r="K49" s="60">
        <f>K113</f>
        <v>1421.2</v>
      </c>
      <c r="L49" s="60">
        <f t="shared" si="12"/>
        <v>93.25</v>
      </c>
      <c r="M49" s="60">
        <f>M113</f>
        <v>998.4</v>
      </c>
      <c r="N49" s="60">
        <f t="shared" si="13"/>
        <v>70.25</v>
      </c>
    </row>
    <row r="50" spans="1:14" s="38" customFormat="1" ht="21" hidden="1">
      <c r="A50" s="12" t="s">
        <v>97</v>
      </c>
      <c r="B50" s="58" t="s">
        <v>98</v>
      </c>
      <c r="C50" s="59" t="s">
        <v>99</v>
      </c>
      <c r="D50" s="60">
        <f>D116</f>
        <v>4000.43</v>
      </c>
      <c r="E50" s="60">
        <f>E116</f>
        <v>5300</v>
      </c>
      <c r="F50" s="60">
        <f>F116</f>
        <v>2380.2600000000002</v>
      </c>
      <c r="G50" s="60">
        <f>G116</f>
        <v>5424.6</v>
      </c>
      <c r="H50" s="60">
        <f t="shared" si="14"/>
        <v>135.6</v>
      </c>
      <c r="I50" s="60">
        <f>I116</f>
        <v>4640.6000000000004</v>
      </c>
      <c r="J50" s="60">
        <f t="shared" si="11"/>
        <v>85.55</v>
      </c>
      <c r="K50" s="60">
        <f>K116</f>
        <v>4639.6000000000004</v>
      </c>
      <c r="L50" s="60">
        <f t="shared" si="12"/>
        <v>99.98</v>
      </c>
      <c r="M50" s="60">
        <f>M116</f>
        <v>4592.6000000000004</v>
      </c>
      <c r="N50" s="60">
        <f t="shared" si="13"/>
        <v>98.99</v>
      </c>
    </row>
    <row r="51" spans="1:14" s="38" customFormat="1" ht="21" hidden="1">
      <c r="A51" s="12" t="s">
        <v>100</v>
      </c>
      <c r="B51" s="58" t="s">
        <v>101</v>
      </c>
      <c r="C51" s="59" t="s">
        <v>102</v>
      </c>
      <c r="D51" s="60">
        <f>D118</f>
        <v>309420.08</v>
      </c>
      <c r="E51" s="60">
        <f>E118</f>
        <v>171482.2</v>
      </c>
      <c r="F51" s="60">
        <f>F118</f>
        <v>143873.45000000001</v>
      </c>
      <c r="G51" s="60">
        <f>G118</f>
        <v>171482.2</v>
      </c>
      <c r="H51" s="60">
        <f t="shared" si="14"/>
        <v>55.42</v>
      </c>
      <c r="I51" s="60">
        <f>I118</f>
        <v>237170.8</v>
      </c>
      <c r="J51" s="60">
        <f t="shared" si="11"/>
        <v>138.31</v>
      </c>
      <c r="K51" s="60">
        <f>K118</f>
        <v>236160.8</v>
      </c>
      <c r="L51" s="60">
        <f t="shared" si="12"/>
        <v>99.57</v>
      </c>
      <c r="M51" s="60">
        <f>M118</f>
        <v>236904.7</v>
      </c>
      <c r="N51" s="60">
        <f t="shared" si="13"/>
        <v>100.31</v>
      </c>
    </row>
    <row r="52" spans="1:14" s="38" customFormat="1" hidden="1">
      <c r="A52" s="1"/>
      <c r="B52" s="61"/>
      <c r="C52" s="62"/>
      <c r="D52" s="63"/>
      <c r="E52" s="63"/>
      <c r="F52" s="63"/>
      <c r="G52" s="63"/>
      <c r="H52" s="63"/>
      <c r="I52" s="63"/>
      <c r="J52" s="63"/>
      <c r="K52" s="63"/>
      <c r="L52" s="63"/>
      <c r="M52" s="63"/>
      <c r="N52" s="63"/>
    </row>
    <row r="53" spans="1:14" s="38" customFormat="1" ht="14.25" hidden="1">
      <c r="A53" s="12">
        <v>1</v>
      </c>
      <c r="B53" s="64" t="s">
        <v>22</v>
      </c>
      <c r="C53" s="55" t="s">
        <v>52</v>
      </c>
      <c r="D53" s="56">
        <v>31969601.329999998</v>
      </c>
      <c r="E53" s="56">
        <v>32078307.899999999</v>
      </c>
      <c r="F53" s="56">
        <v>16297809.27</v>
      </c>
      <c r="G53" s="56">
        <v>33305642.399999999</v>
      </c>
      <c r="H53" s="56">
        <f>ROUND(G53/D53*100,2)</f>
        <v>104.18</v>
      </c>
      <c r="I53" s="57">
        <v>34348400.5</v>
      </c>
      <c r="J53" s="57">
        <f t="shared" ref="J53:J116" si="19">ROUND(I53/G53%,2)</f>
        <v>103.13</v>
      </c>
      <c r="K53" s="57">
        <v>36580196.799999997</v>
      </c>
      <c r="L53" s="57">
        <f t="shared" ref="L53:L76" si="20">ROUND(K53/I53%,2)</f>
        <v>106.5</v>
      </c>
      <c r="M53" s="57">
        <v>37830370.799999997</v>
      </c>
      <c r="N53" s="57">
        <f t="shared" ref="N53" si="21">ROUND(M53/K53%,2)</f>
        <v>103.42</v>
      </c>
    </row>
    <row r="54" spans="1:14" s="38" customFormat="1" hidden="1">
      <c r="A54" s="12">
        <v>2</v>
      </c>
      <c r="B54" s="65" t="s">
        <v>53</v>
      </c>
      <c r="C54" s="59" t="s">
        <v>54</v>
      </c>
      <c r="D54" s="60">
        <v>18738358.600000001</v>
      </c>
      <c r="E54" s="60">
        <v>18510140.699999999</v>
      </c>
      <c r="F54" s="60">
        <v>9813688.5399999991</v>
      </c>
      <c r="G54" s="60">
        <v>19319832.100000001</v>
      </c>
      <c r="H54" s="60">
        <f t="shared" ref="H54:H95" si="22">G54/D54*100</f>
        <v>103.10311864775605</v>
      </c>
      <c r="I54" s="60">
        <v>18951027.800000001</v>
      </c>
      <c r="J54" s="60">
        <f t="shared" si="19"/>
        <v>98.09</v>
      </c>
      <c r="K54" s="60">
        <v>20233558.699999999</v>
      </c>
      <c r="L54" s="60">
        <f t="shared" si="20"/>
        <v>106.77</v>
      </c>
      <c r="M54" s="60">
        <v>21342920.199999999</v>
      </c>
      <c r="N54" s="60">
        <f t="shared" ref="N54:N76" si="23">M54/K54*100</f>
        <v>105.48277995210007</v>
      </c>
    </row>
    <row r="55" spans="1:14" hidden="1">
      <c r="A55" s="12">
        <v>3</v>
      </c>
      <c r="B55" s="65" t="s">
        <v>55</v>
      </c>
      <c r="C55" s="59" t="s">
        <v>56</v>
      </c>
      <c r="D55" s="60">
        <v>8120813.5800000001</v>
      </c>
      <c r="E55" s="60">
        <v>8143890</v>
      </c>
      <c r="F55" s="60">
        <v>5180014.41</v>
      </c>
      <c r="G55" s="60">
        <v>9027184.4000000004</v>
      </c>
      <c r="H55" s="60">
        <f t="shared" si="22"/>
        <v>111.1610839366171</v>
      </c>
      <c r="I55" s="60">
        <v>8349577</v>
      </c>
      <c r="J55" s="60">
        <f t="shared" si="19"/>
        <v>92.49</v>
      </c>
      <c r="K55" s="60">
        <v>8794593</v>
      </c>
      <c r="L55" s="60">
        <f t="shared" si="20"/>
        <v>105.33</v>
      </c>
      <c r="M55" s="60">
        <v>9068909</v>
      </c>
      <c r="N55" s="60">
        <f t="shared" si="23"/>
        <v>103.11914377390745</v>
      </c>
    </row>
    <row r="56" spans="1:14" ht="42" hidden="1">
      <c r="A56" s="12">
        <v>4</v>
      </c>
      <c r="B56" s="65" t="s">
        <v>103</v>
      </c>
      <c r="C56" s="59" t="s">
        <v>104</v>
      </c>
      <c r="D56" s="60">
        <v>6597035.0300000003</v>
      </c>
      <c r="E56" s="60">
        <v>6685430</v>
      </c>
      <c r="F56" s="60">
        <v>4401627.49</v>
      </c>
      <c r="G56" s="60">
        <v>7878763.4000000004</v>
      </c>
      <c r="H56" s="60">
        <f t="shared" si="22"/>
        <v>119.42885499578742</v>
      </c>
      <c r="I56" s="60">
        <v>7815973</v>
      </c>
      <c r="J56" s="60">
        <f t="shared" si="19"/>
        <v>99.2</v>
      </c>
      <c r="K56" s="60">
        <v>7951189</v>
      </c>
      <c r="L56" s="60">
        <f t="shared" si="20"/>
        <v>101.73</v>
      </c>
      <c r="M56" s="60">
        <v>8225505</v>
      </c>
      <c r="N56" s="60">
        <f t="shared" si="23"/>
        <v>103.44999974217693</v>
      </c>
    </row>
    <row r="57" spans="1:14" ht="42" hidden="1">
      <c r="A57" s="12">
        <v>5</v>
      </c>
      <c r="B57" s="65" t="s">
        <v>105</v>
      </c>
      <c r="C57" s="59" t="s">
        <v>106</v>
      </c>
      <c r="D57" s="60">
        <v>1523778.5600000001</v>
      </c>
      <c r="E57" s="60">
        <v>1458460</v>
      </c>
      <c r="F57" s="60">
        <v>778386.92</v>
      </c>
      <c r="G57" s="60">
        <v>1148421</v>
      </c>
      <c r="H57" s="60">
        <f t="shared" si="22"/>
        <v>75.366659575522576</v>
      </c>
      <c r="I57" s="60">
        <v>533604</v>
      </c>
      <c r="J57" s="60">
        <f t="shared" si="19"/>
        <v>46.46</v>
      </c>
      <c r="K57" s="60">
        <v>843404</v>
      </c>
      <c r="L57" s="60">
        <f t="shared" si="20"/>
        <v>158.06</v>
      </c>
      <c r="M57" s="60">
        <v>843404</v>
      </c>
      <c r="N57" s="60">
        <f t="shared" si="23"/>
        <v>100</v>
      </c>
    </row>
    <row r="58" spans="1:14" hidden="1">
      <c r="A58" s="12">
        <v>6</v>
      </c>
      <c r="B58" s="65" t="s">
        <v>57</v>
      </c>
      <c r="C58" s="59" t="s">
        <v>58</v>
      </c>
      <c r="D58" s="60">
        <v>10617545.02</v>
      </c>
      <c r="E58" s="60">
        <v>10366250.699999999</v>
      </c>
      <c r="F58" s="60">
        <v>4633674.13</v>
      </c>
      <c r="G58" s="60">
        <v>10292647.699999999</v>
      </c>
      <c r="H58" s="60">
        <f t="shared" si="22"/>
        <v>96.939995833424774</v>
      </c>
      <c r="I58" s="60">
        <v>10601450.800000001</v>
      </c>
      <c r="J58" s="60">
        <f t="shared" si="19"/>
        <v>103</v>
      </c>
      <c r="K58" s="60">
        <v>11438965.699999999</v>
      </c>
      <c r="L58" s="60">
        <f t="shared" si="20"/>
        <v>107.9</v>
      </c>
      <c r="M58" s="60">
        <v>12274011.199999999</v>
      </c>
      <c r="N58" s="60">
        <f t="shared" si="23"/>
        <v>107.30000877614312</v>
      </c>
    </row>
    <row r="59" spans="1:14" ht="73.5" hidden="1">
      <c r="A59" s="12">
        <v>7</v>
      </c>
      <c r="B59" s="66" t="s">
        <v>107</v>
      </c>
      <c r="C59" s="59" t="s">
        <v>108</v>
      </c>
      <c r="D59" s="60">
        <v>10369113.699999999</v>
      </c>
      <c r="E59" s="60">
        <v>10320777.6</v>
      </c>
      <c r="F59" s="60">
        <v>4531894.22</v>
      </c>
      <c r="G59" s="60">
        <v>10247174.6</v>
      </c>
      <c r="H59" s="60">
        <f t="shared" si="22"/>
        <v>98.824016174111392</v>
      </c>
      <c r="I59" s="60">
        <v>10537788.800000001</v>
      </c>
      <c r="J59" s="60">
        <f t="shared" si="19"/>
        <v>102.84</v>
      </c>
      <c r="K59" s="60">
        <v>11370273.699999999</v>
      </c>
      <c r="L59" s="60">
        <f t="shared" si="20"/>
        <v>107.9</v>
      </c>
      <c r="M59" s="60">
        <v>12200305.199999999</v>
      </c>
      <c r="N59" s="60">
        <f t="shared" si="23"/>
        <v>107.30001336731235</v>
      </c>
    </row>
    <row r="60" spans="1:14" ht="84" hidden="1">
      <c r="A60" s="12">
        <v>8</v>
      </c>
      <c r="B60" s="66" t="s">
        <v>109</v>
      </c>
      <c r="C60" s="59" t="s">
        <v>110</v>
      </c>
      <c r="D60" s="60">
        <v>59832.49</v>
      </c>
      <c r="E60" s="60">
        <v>45473.1</v>
      </c>
      <c r="F60" s="60">
        <v>33282.160000000003</v>
      </c>
      <c r="G60" s="60">
        <v>45473.1</v>
      </c>
      <c r="H60" s="60">
        <f t="shared" si="22"/>
        <v>76.000681235228555</v>
      </c>
      <c r="I60" s="60">
        <v>63662</v>
      </c>
      <c r="J60" s="60">
        <f t="shared" si="19"/>
        <v>140</v>
      </c>
      <c r="K60" s="60">
        <v>68692</v>
      </c>
      <c r="L60" s="60">
        <f t="shared" si="20"/>
        <v>107.9</v>
      </c>
      <c r="M60" s="60">
        <v>73706</v>
      </c>
      <c r="N60" s="60">
        <f t="shared" si="23"/>
        <v>107.29924882082338</v>
      </c>
    </row>
    <row r="61" spans="1:14" ht="31.5" hidden="1">
      <c r="A61" s="12">
        <v>9</v>
      </c>
      <c r="B61" s="66" t="s">
        <v>59</v>
      </c>
      <c r="C61" s="59" t="s">
        <v>60</v>
      </c>
      <c r="D61" s="60">
        <v>1793559</v>
      </c>
      <c r="E61" s="60">
        <v>1938092</v>
      </c>
      <c r="F61" s="60">
        <v>1232933.8500000001</v>
      </c>
      <c r="G61" s="60">
        <v>2205287</v>
      </c>
      <c r="H61" s="60">
        <f t="shared" si="22"/>
        <v>122.95592171765746</v>
      </c>
      <c r="I61" s="60">
        <v>2352826</v>
      </c>
      <c r="J61" s="60">
        <f t="shared" si="19"/>
        <v>106.69</v>
      </c>
      <c r="K61" s="60">
        <v>2352826</v>
      </c>
      <c r="L61" s="60">
        <f t="shared" si="20"/>
        <v>100</v>
      </c>
      <c r="M61" s="60">
        <v>2352826</v>
      </c>
      <c r="N61" s="60">
        <f t="shared" si="23"/>
        <v>100</v>
      </c>
    </row>
    <row r="62" spans="1:14" ht="31.5" hidden="1">
      <c r="A62" s="12">
        <v>10</v>
      </c>
      <c r="B62" s="66" t="s">
        <v>111</v>
      </c>
      <c r="C62" s="59" t="s">
        <v>112</v>
      </c>
      <c r="D62" s="60">
        <v>1793559</v>
      </c>
      <c r="E62" s="60">
        <v>1938092</v>
      </c>
      <c r="F62" s="60">
        <v>1232933.8500000001</v>
      </c>
      <c r="G62" s="60">
        <v>2205287</v>
      </c>
      <c r="H62" s="60">
        <f t="shared" si="22"/>
        <v>122.95592171765746</v>
      </c>
      <c r="I62" s="60">
        <v>2352826</v>
      </c>
      <c r="J62" s="60">
        <f t="shared" si="19"/>
        <v>106.69</v>
      </c>
      <c r="K62" s="60">
        <v>2352826</v>
      </c>
      <c r="L62" s="60">
        <f t="shared" si="20"/>
        <v>100</v>
      </c>
      <c r="M62" s="60">
        <v>2352826</v>
      </c>
      <c r="N62" s="60">
        <f t="shared" si="23"/>
        <v>100</v>
      </c>
    </row>
    <row r="63" spans="1:14" ht="21" hidden="1">
      <c r="A63" s="12">
        <v>11</v>
      </c>
      <c r="B63" s="65" t="s">
        <v>113</v>
      </c>
      <c r="C63" s="59" t="s">
        <v>114</v>
      </c>
      <c r="D63" s="60">
        <v>6963.55</v>
      </c>
      <c r="E63" s="60">
        <v>7996</v>
      </c>
      <c r="F63" s="60">
        <v>4069.67</v>
      </c>
      <c r="G63" s="60">
        <v>7939</v>
      </c>
      <c r="H63" s="60">
        <f t="shared" si="22"/>
        <v>114.00794135175305</v>
      </c>
      <c r="I63" s="60">
        <v>7779</v>
      </c>
      <c r="J63" s="60">
        <f t="shared" si="19"/>
        <v>97.98</v>
      </c>
      <c r="K63" s="60">
        <v>7779</v>
      </c>
      <c r="L63" s="60">
        <f t="shared" si="20"/>
        <v>100</v>
      </c>
      <c r="M63" s="60">
        <v>7779</v>
      </c>
      <c r="N63" s="60">
        <f t="shared" si="23"/>
        <v>100</v>
      </c>
    </row>
    <row r="64" spans="1:14" ht="31.5" hidden="1">
      <c r="A64" s="12">
        <v>12</v>
      </c>
      <c r="B64" s="65" t="s">
        <v>115</v>
      </c>
      <c r="C64" s="59" t="s">
        <v>116</v>
      </c>
      <c r="D64" s="60">
        <v>179.72</v>
      </c>
      <c r="E64" s="60">
        <v>162</v>
      </c>
      <c r="F64" s="60">
        <v>78.930000000000007</v>
      </c>
      <c r="G64" s="60">
        <v>199</v>
      </c>
      <c r="H64" s="60">
        <f t="shared" si="22"/>
        <v>110.72779879813042</v>
      </c>
      <c r="I64" s="60">
        <v>210</v>
      </c>
      <c r="J64" s="60">
        <f t="shared" si="19"/>
        <v>105.53</v>
      </c>
      <c r="K64" s="60">
        <v>210</v>
      </c>
      <c r="L64" s="60">
        <f t="shared" si="20"/>
        <v>100</v>
      </c>
      <c r="M64" s="60">
        <v>210</v>
      </c>
      <c r="N64" s="60">
        <f t="shared" si="23"/>
        <v>100</v>
      </c>
    </row>
    <row r="65" spans="1:14" ht="63" hidden="1">
      <c r="A65" s="12">
        <v>13</v>
      </c>
      <c r="B65" s="66" t="s">
        <v>117</v>
      </c>
      <c r="C65" s="59" t="s">
        <v>118</v>
      </c>
      <c r="D65" s="60">
        <v>623257.74</v>
      </c>
      <c r="E65" s="60">
        <v>603706</v>
      </c>
      <c r="F65" s="60">
        <v>417928.96000000002</v>
      </c>
      <c r="G65" s="60">
        <v>641358</v>
      </c>
      <c r="H65" s="60">
        <f t="shared" si="22"/>
        <v>102.90413721937894</v>
      </c>
      <c r="I65" s="60">
        <v>823796</v>
      </c>
      <c r="J65" s="60">
        <f t="shared" si="19"/>
        <v>128.44999999999999</v>
      </c>
      <c r="K65" s="60">
        <v>823796</v>
      </c>
      <c r="L65" s="60">
        <f t="shared" si="20"/>
        <v>100</v>
      </c>
      <c r="M65" s="60">
        <v>823796</v>
      </c>
      <c r="N65" s="60">
        <f t="shared" si="23"/>
        <v>100</v>
      </c>
    </row>
    <row r="66" spans="1:14" ht="84" hidden="1">
      <c r="A66" s="12">
        <v>14</v>
      </c>
      <c r="B66" s="66" t="s">
        <v>119</v>
      </c>
      <c r="C66" s="59" t="s">
        <v>120</v>
      </c>
      <c r="D66" s="60">
        <v>16884.490000000002</v>
      </c>
      <c r="E66" s="60">
        <v>17804</v>
      </c>
      <c r="F66" s="60">
        <v>6890.18</v>
      </c>
      <c r="G66" s="60">
        <v>14161</v>
      </c>
      <c r="H66" s="60">
        <f t="shared" si="22"/>
        <v>83.869871106559913</v>
      </c>
      <c r="I66" s="60">
        <v>12887</v>
      </c>
      <c r="J66" s="60">
        <f t="shared" si="19"/>
        <v>91</v>
      </c>
      <c r="K66" s="60">
        <v>12887</v>
      </c>
      <c r="L66" s="60">
        <f t="shared" si="20"/>
        <v>100</v>
      </c>
      <c r="M66" s="60">
        <v>12887</v>
      </c>
      <c r="N66" s="60">
        <f t="shared" si="23"/>
        <v>100</v>
      </c>
    </row>
    <row r="67" spans="1:14" ht="63" hidden="1">
      <c r="A67" s="12">
        <v>15</v>
      </c>
      <c r="B67" s="66" t="s">
        <v>121</v>
      </c>
      <c r="C67" s="59" t="s">
        <v>122</v>
      </c>
      <c r="D67" s="60">
        <v>1227892.8</v>
      </c>
      <c r="E67" s="60">
        <v>1308424</v>
      </c>
      <c r="F67" s="60">
        <v>869753.12</v>
      </c>
      <c r="G67" s="60">
        <v>1769761.9</v>
      </c>
      <c r="H67" s="60">
        <f t="shared" si="22"/>
        <v>144.13000059940083</v>
      </c>
      <c r="I67" s="60">
        <v>1625564</v>
      </c>
      <c r="J67" s="60">
        <f t="shared" si="19"/>
        <v>91.85</v>
      </c>
      <c r="K67" s="60">
        <v>1625564</v>
      </c>
      <c r="L67" s="60">
        <f t="shared" si="20"/>
        <v>100</v>
      </c>
      <c r="M67" s="60">
        <v>1625564</v>
      </c>
      <c r="N67" s="60">
        <f t="shared" si="23"/>
        <v>100</v>
      </c>
    </row>
    <row r="68" spans="1:14" ht="63" hidden="1">
      <c r="A68" s="12">
        <v>16</v>
      </c>
      <c r="B68" s="66" t="s">
        <v>123</v>
      </c>
      <c r="C68" s="59" t="s">
        <v>124</v>
      </c>
      <c r="D68" s="60">
        <v>-80161.56</v>
      </c>
      <c r="E68" s="60"/>
      <c r="F68" s="60">
        <v>-65787.009999999995</v>
      </c>
      <c r="G68" s="60">
        <v>-228131.9</v>
      </c>
      <c r="H68" s="60">
        <f t="shared" si="22"/>
        <v>284.59014520176504</v>
      </c>
      <c r="I68" s="60">
        <v>-117410</v>
      </c>
      <c r="J68" s="60">
        <f t="shared" si="19"/>
        <v>51.47</v>
      </c>
      <c r="K68" s="60">
        <v>-117410</v>
      </c>
      <c r="L68" s="60">
        <f t="shared" si="20"/>
        <v>100</v>
      </c>
      <c r="M68" s="60">
        <v>-117410</v>
      </c>
      <c r="N68" s="60">
        <f t="shared" si="23"/>
        <v>100</v>
      </c>
    </row>
    <row r="69" spans="1:14" s="38" customFormat="1" hidden="1">
      <c r="A69" s="12">
        <v>17</v>
      </c>
      <c r="B69" s="65" t="s">
        <v>61</v>
      </c>
      <c r="C69" s="59" t="s">
        <v>62</v>
      </c>
      <c r="D69" s="60">
        <v>1370332.04</v>
      </c>
      <c r="E69" s="60">
        <v>1358999</v>
      </c>
      <c r="F69" s="60">
        <v>744145.57</v>
      </c>
      <c r="G69" s="60">
        <v>1358999</v>
      </c>
      <c r="H69" s="60">
        <f t="shared" si="22"/>
        <v>99.172971245713555</v>
      </c>
      <c r="I69" s="60">
        <v>1357158</v>
      </c>
      <c r="J69" s="60">
        <f t="shared" si="19"/>
        <v>99.86</v>
      </c>
      <c r="K69" s="60">
        <v>1357158</v>
      </c>
      <c r="L69" s="60">
        <f t="shared" si="20"/>
        <v>100</v>
      </c>
      <c r="M69" s="60">
        <v>1357158</v>
      </c>
      <c r="N69" s="60">
        <f t="shared" si="23"/>
        <v>100</v>
      </c>
    </row>
    <row r="70" spans="1:14" ht="21" hidden="1">
      <c r="A70" s="12">
        <v>18</v>
      </c>
      <c r="B70" s="65" t="s">
        <v>64</v>
      </c>
      <c r="C70" s="59" t="s">
        <v>65</v>
      </c>
      <c r="D70" s="60">
        <v>1370100.83</v>
      </c>
      <c r="E70" s="60">
        <v>1358999</v>
      </c>
      <c r="F70" s="60">
        <v>744148.46</v>
      </c>
      <c r="G70" s="60">
        <v>1358999</v>
      </c>
      <c r="H70" s="60">
        <f t="shared" si="22"/>
        <v>99.189707081631354</v>
      </c>
      <c r="I70" s="60">
        <v>1357158</v>
      </c>
      <c r="J70" s="60">
        <f t="shared" si="19"/>
        <v>99.86</v>
      </c>
      <c r="K70" s="60">
        <v>1357158</v>
      </c>
      <c r="L70" s="60">
        <f t="shared" si="20"/>
        <v>100</v>
      </c>
      <c r="M70" s="60">
        <v>1357158</v>
      </c>
      <c r="N70" s="60">
        <f t="shared" si="23"/>
        <v>100</v>
      </c>
    </row>
    <row r="71" spans="1:14" ht="31.5" hidden="1">
      <c r="A71" s="12">
        <v>19</v>
      </c>
      <c r="B71" s="65" t="s">
        <v>125</v>
      </c>
      <c r="C71" s="59" t="s">
        <v>126</v>
      </c>
      <c r="D71" s="60">
        <v>875591.36</v>
      </c>
      <c r="E71" s="60">
        <v>860293</v>
      </c>
      <c r="F71" s="60">
        <v>451200.4</v>
      </c>
      <c r="G71" s="60">
        <v>860293</v>
      </c>
      <c r="H71" s="60">
        <f t="shared" si="22"/>
        <v>98.252796829790555</v>
      </c>
      <c r="I71" s="60">
        <v>854082</v>
      </c>
      <c r="J71" s="60">
        <f t="shared" si="19"/>
        <v>99.28</v>
      </c>
      <c r="K71" s="60">
        <v>854082</v>
      </c>
      <c r="L71" s="60">
        <f t="shared" si="20"/>
        <v>100</v>
      </c>
      <c r="M71" s="60">
        <v>854082</v>
      </c>
      <c r="N71" s="60">
        <f t="shared" si="23"/>
        <v>100</v>
      </c>
    </row>
    <row r="72" spans="1:14" ht="42" hidden="1">
      <c r="A72" s="12">
        <v>20</v>
      </c>
      <c r="B72" s="65" t="s">
        <v>127</v>
      </c>
      <c r="C72" s="59" t="s">
        <v>128</v>
      </c>
      <c r="D72" s="60">
        <v>402585.16</v>
      </c>
      <c r="E72" s="60">
        <v>409204</v>
      </c>
      <c r="F72" s="60">
        <v>211383.05</v>
      </c>
      <c r="G72" s="60">
        <v>409204</v>
      </c>
      <c r="H72" s="60">
        <f t="shared" si="22"/>
        <v>101.64408444662989</v>
      </c>
      <c r="I72" s="60">
        <v>409204</v>
      </c>
      <c r="J72" s="60">
        <f t="shared" si="19"/>
        <v>100</v>
      </c>
      <c r="K72" s="60">
        <v>409204</v>
      </c>
      <c r="L72" s="60">
        <f t="shared" si="20"/>
        <v>100</v>
      </c>
      <c r="M72" s="60">
        <v>409204</v>
      </c>
      <c r="N72" s="60">
        <f t="shared" si="23"/>
        <v>100</v>
      </c>
    </row>
    <row r="73" spans="1:14" ht="21" hidden="1">
      <c r="A73" s="12">
        <v>21</v>
      </c>
      <c r="B73" s="65" t="s">
        <v>129</v>
      </c>
      <c r="C73" s="59" t="s">
        <v>130</v>
      </c>
      <c r="D73" s="60">
        <v>91924.31</v>
      </c>
      <c r="E73" s="60">
        <v>89502</v>
      </c>
      <c r="F73" s="60">
        <v>81565.02</v>
      </c>
      <c r="G73" s="60">
        <v>89502</v>
      </c>
      <c r="H73" s="60">
        <f t="shared" si="22"/>
        <v>97.3648863940344</v>
      </c>
      <c r="I73" s="60">
        <v>93872</v>
      </c>
      <c r="J73" s="60">
        <f t="shared" si="19"/>
        <v>104.88</v>
      </c>
      <c r="K73" s="60">
        <v>93872</v>
      </c>
      <c r="L73" s="60">
        <f t="shared" si="20"/>
        <v>100</v>
      </c>
      <c r="M73" s="60">
        <v>93872</v>
      </c>
      <c r="N73" s="60">
        <f t="shared" si="23"/>
        <v>100</v>
      </c>
    </row>
    <row r="74" spans="1:14" s="38" customFormat="1" hidden="1">
      <c r="A74" s="12">
        <v>22</v>
      </c>
      <c r="B74" s="65" t="s">
        <v>66</v>
      </c>
      <c r="C74" s="59" t="s">
        <v>67</v>
      </c>
      <c r="D74" s="60">
        <v>7029288.9500000002</v>
      </c>
      <c r="E74" s="60">
        <v>7543408</v>
      </c>
      <c r="F74" s="60">
        <v>3249626.5</v>
      </c>
      <c r="G74" s="60">
        <v>7123651</v>
      </c>
      <c r="H74" s="60">
        <f t="shared" si="22"/>
        <v>101.34241244983961</v>
      </c>
      <c r="I74" s="60">
        <v>8098709</v>
      </c>
      <c r="J74" s="60">
        <f t="shared" si="19"/>
        <v>113.69</v>
      </c>
      <c r="K74" s="60">
        <v>9030633</v>
      </c>
      <c r="L74" s="60">
        <f t="shared" si="20"/>
        <v>111.51</v>
      </c>
      <c r="M74" s="60">
        <v>9568671</v>
      </c>
      <c r="N74" s="60">
        <f t="shared" si="23"/>
        <v>105.95792122213359</v>
      </c>
    </row>
    <row r="75" spans="1:14" hidden="1">
      <c r="A75" s="12">
        <v>23</v>
      </c>
      <c r="B75" s="65" t="s">
        <v>69</v>
      </c>
      <c r="C75" s="59" t="s">
        <v>70</v>
      </c>
      <c r="D75" s="60">
        <v>6225342.8600000003</v>
      </c>
      <c r="E75" s="60">
        <v>6715737</v>
      </c>
      <c r="F75" s="60">
        <v>3078431.98</v>
      </c>
      <c r="G75" s="60">
        <v>6375374</v>
      </c>
      <c r="H75" s="60">
        <f t="shared" si="22"/>
        <v>102.41000605708004</v>
      </c>
      <c r="I75" s="60">
        <v>7223602</v>
      </c>
      <c r="J75" s="60">
        <f t="shared" si="19"/>
        <v>113.3</v>
      </c>
      <c r="K75" s="60">
        <v>8111210</v>
      </c>
      <c r="L75" s="60">
        <f t="shared" si="20"/>
        <v>112.29</v>
      </c>
      <c r="M75" s="60">
        <v>8627250</v>
      </c>
      <c r="N75" s="60">
        <f t="shared" si="23"/>
        <v>106.36205942146732</v>
      </c>
    </row>
    <row r="76" spans="1:14" hidden="1">
      <c r="A76" s="12">
        <v>24</v>
      </c>
      <c r="B76" s="65" t="s">
        <v>72</v>
      </c>
      <c r="C76" s="59" t="s">
        <v>73</v>
      </c>
      <c r="D76" s="60">
        <v>803744.01</v>
      </c>
      <c r="E76" s="60">
        <v>827671</v>
      </c>
      <c r="F76" s="60">
        <v>170921.52</v>
      </c>
      <c r="G76" s="60">
        <v>747962</v>
      </c>
      <c r="H76" s="60">
        <f t="shared" si="22"/>
        <v>93.059729303612485</v>
      </c>
      <c r="I76" s="60">
        <v>875107</v>
      </c>
      <c r="J76" s="60">
        <f t="shared" si="19"/>
        <v>117</v>
      </c>
      <c r="K76" s="60">
        <v>919423</v>
      </c>
      <c r="L76" s="60">
        <f t="shared" si="20"/>
        <v>105.06</v>
      </c>
      <c r="M76" s="60">
        <v>941421</v>
      </c>
      <c r="N76" s="60">
        <f t="shared" si="23"/>
        <v>102.39258752500209</v>
      </c>
    </row>
    <row r="77" spans="1:14" hidden="1">
      <c r="A77" s="12">
        <v>25</v>
      </c>
      <c r="B77" s="65" t="s">
        <v>131</v>
      </c>
      <c r="C77" s="59" t="s">
        <v>132</v>
      </c>
      <c r="D77" s="60">
        <v>202.08</v>
      </c>
      <c r="E77" s="60"/>
      <c r="F77" s="60">
        <v>273</v>
      </c>
      <c r="G77" s="60">
        <v>315</v>
      </c>
      <c r="H77" s="60">
        <f t="shared" si="22"/>
        <v>155.87885985748218</v>
      </c>
      <c r="I77" s="60"/>
      <c r="J77" s="60">
        <f t="shared" si="19"/>
        <v>0</v>
      </c>
      <c r="K77" s="60"/>
      <c r="L77" s="60"/>
      <c r="M77" s="60"/>
      <c r="N77" s="60"/>
    </row>
    <row r="78" spans="1:14" s="38" customFormat="1" ht="31.5" hidden="1">
      <c r="A78" s="12">
        <v>26</v>
      </c>
      <c r="B78" s="65" t="s">
        <v>74</v>
      </c>
      <c r="C78" s="59" t="s">
        <v>75</v>
      </c>
      <c r="D78" s="60">
        <v>2166286.83</v>
      </c>
      <c r="E78" s="60">
        <v>2142154</v>
      </c>
      <c r="F78" s="60">
        <v>877570.85</v>
      </c>
      <c r="G78" s="60">
        <v>2211154</v>
      </c>
      <c r="H78" s="60">
        <f t="shared" si="22"/>
        <v>102.07115555422548</v>
      </c>
      <c r="I78" s="60">
        <v>2242211</v>
      </c>
      <c r="J78" s="60">
        <f t="shared" si="19"/>
        <v>101.4</v>
      </c>
      <c r="K78" s="60">
        <v>2244407</v>
      </c>
      <c r="L78" s="60">
        <f t="shared" ref="L78:L97" si="24">ROUND(K78/I78%,2)</f>
        <v>100.1</v>
      </c>
      <c r="M78" s="60">
        <v>2336462</v>
      </c>
      <c r="N78" s="60">
        <f t="shared" ref="N78:N97" si="25">M78/K78*100</f>
        <v>104.10152882253531</v>
      </c>
    </row>
    <row r="79" spans="1:14" hidden="1">
      <c r="A79" s="12">
        <v>27</v>
      </c>
      <c r="B79" s="65" t="s">
        <v>77</v>
      </c>
      <c r="C79" s="59" t="s">
        <v>78</v>
      </c>
      <c r="D79" s="60">
        <v>2159195.29</v>
      </c>
      <c r="E79" s="60">
        <v>2135439</v>
      </c>
      <c r="F79" s="60">
        <v>876839.07</v>
      </c>
      <c r="G79" s="60">
        <v>2204439</v>
      </c>
      <c r="H79" s="60">
        <f t="shared" si="22"/>
        <v>102.09539684573876</v>
      </c>
      <c r="I79" s="60">
        <v>2235254</v>
      </c>
      <c r="J79" s="60">
        <f t="shared" si="19"/>
        <v>101.4</v>
      </c>
      <c r="K79" s="60">
        <v>2237407</v>
      </c>
      <c r="L79" s="60">
        <f t="shared" si="24"/>
        <v>100.1</v>
      </c>
      <c r="M79" s="60">
        <v>2329462</v>
      </c>
      <c r="N79" s="60">
        <f t="shared" si="25"/>
        <v>104.11436095444412</v>
      </c>
    </row>
    <row r="80" spans="1:14" ht="21" hidden="1">
      <c r="A80" s="12">
        <v>28</v>
      </c>
      <c r="B80" s="65" t="s">
        <v>133</v>
      </c>
      <c r="C80" s="59" t="s">
        <v>134</v>
      </c>
      <c r="D80" s="60">
        <v>33721.85</v>
      </c>
      <c r="E80" s="60">
        <v>30029</v>
      </c>
      <c r="F80" s="60">
        <v>10795.65</v>
      </c>
      <c r="G80" s="60">
        <v>31533</v>
      </c>
      <c r="H80" s="60">
        <f t="shared" si="22"/>
        <v>93.509104630973695</v>
      </c>
      <c r="I80" s="60">
        <v>35918</v>
      </c>
      <c r="J80" s="60">
        <f t="shared" si="19"/>
        <v>113.91</v>
      </c>
      <c r="K80" s="60">
        <v>37678</v>
      </c>
      <c r="L80" s="60">
        <f t="shared" si="24"/>
        <v>104.9</v>
      </c>
      <c r="M80" s="60">
        <v>39336</v>
      </c>
      <c r="N80" s="60">
        <f t="shared" si="25"/>
        <v>104.40044588353948</v>
      </c>
    </row>
    <row r="81" spans="1:14" ht="31.5" hidden="1">
      <c r="A81" s="12">
        <v>29</v>
      </c>
      <c r="B81" s="65" t="s">
        <v>135</v>
      </c>
      <c r="C81" s="59" t="s">
        <v>136</v>
      </c>
      <c r="D81" s="60">
        <v>2092268.32</v>
      </c>
      <c r="E81" s="60">
        <v>2075413</v>
      </c>
      <c r="F81" s="60">
        <v>847410.35</v>
      </c>
      <c r="G81" s="60">
        <v>2128883</v>
      </c>
      <c r="H81" s="60">
        <f t="shared" si="22"/>
        <v>101.74999925439774</v>
      </c>
      <c r="I81" s="60">
        <v>2160000</v>
      </c>
      <c r="J81" s="60">
        <f t="shared" si="19"/>
        <v>101.46</v>
      </c>
      <c r="K81" s="60">
        <v>2160000</v>
      </c>
      <c r="L81" s="60">
        <f t="shared" si="24"/>
        <v>100</v>
      </c>
      <c r="M81" s="60">
        <v>2250000</v>
      </c>
      <c r="N81" s="60">
        <f t="shared" si="25"/>
        <v>104.16666666666667</v>
      </c>
    </row>
    <row r="82" spans="1:14" ht="21" hidden="1">
      <c r="A82" s="12">
        <v>30</v>
      </c>
      <c r="B82" s="65" t="s">
        <v>137</v>
      </c>
      <c r="C82" s="59" t="s">
        <v>138</v>
      </c>
      <c r="D82" s="60">
        <v>33205.120000000003</v>
      </c>
      <c r="E82" s="60">
        <v>29997</v>
      </c>
      <c r="F82" s="60">
        <v>18633.07</v>
      </c>
      <c r="G82" s="60">
        <v>44023</v>
      </c>
      <c r="H82" s="60">
        <f t="shared" si="22"/>
        <v>132.57895167974095</v>
      </c>
      <c r="I82" s="60">
        <v>39336</v>
      </c>
      <c r="J82" s="60">
        <f t="shared" si="19"/>
        <v>89.35</v>
      </c>
      <c r="K82" s="60">
        <v>39729</v>
      </c>
      <c r="L82" s="60">
        <f t="shared" si="24"/>
        <v>101</v>
      </c>
      <c r="M82" s="60">
        <v>40126</v>
      </c>
      <c r="N82" s="60">
        <f t="shared" si="25"/>
        <v>100.99927005462006</v>
      </c>
    </row>
    <row r="83" spans="1:14" ht="31.5" hidden="1">
      <c r="A83" s="12">
        <v>31</v>
      </c>
      <c r="B83" s="65" t="s">
        <v>80</v>
      </c>
      <c r="C83" s="59" t="s">
        <v>81</v>
      </c>
      <c r="D83" s="60">
        <v>7091.54</v>
      </c>
      <c r="E83" s="60">
        <v>6715</v>
      </c>
      <c r="F83" s="60">
        <v>731.78</v>
      </c>
      <c r="G83" s="60">
        <v>6715</v>
      </c>
      <c r="H83" s="60">
        <f t="shared" si="22"/>
        <v>94.690292940602461</v>
      </c>
      <c r="I83" s="60">
        <v>6957</v>
      </c>
      <c r="J83" s="60">
        <f t="shared" si="19"/>
        <v>103.6</v>
      </c>
      <c r="K83" s="60">
        <v>7000</v>
      </c>
      <c r="L83" s="60">
        <f t="shared" si="24"/>
        <v>100.62</v>
      </c>
      <c r="M83" s="60">
        <v>7000</v>
      </c>
      <c r="N83" s="60">
        <f t="shared" si="25"/>
        <v>100</v>
      </c>
    </row>
    <row r="84" spans="1:14" s="38" customFormat="1" hidden="1">
      <c r="A84" s="12">
        <v>32</v>
      </c>
      <c r="B84" s="65" t="s">
        <v>83</v>
      </c>
      <c r="C84" s="59" t="s">
        <v>84</v>
      </c>
      <c r="D84" s="60">
        <v>108016.02</v>
      </c>
      <c r="E84" s="60">
        <v>76967.100000000006</v>
      </c>
      <c r="F84" s="60">
        <v>68885.320000000007</v>
      </c>
      <c r="G84" s="60">
        <v>149348.6</v>
      </c>
      <c r="H84" s="60">
        <f t="shared" si="22"/>
        <v>138.26523139808336</v>
      </c>
      <c r="I84" s="60">
        <v>150446.9</v>
      </c>
      <c r="J84" s="60">
        <f t="shared" si="19"/>
        <v>100.74</v>
      </c>
      <c r="K84" s="60">
        <v>153205.9</v>
      </c>
      <c r="L84" s="60">
        <f t="shared" si="24"/>
        <v>101.83</v>
      </c>
      <c r="M84" s="60">
        <v>154599</v>
      </c>
      <c r="N84" s="60">
        <f t="shared" si="25"/>
        <v>100.90929918495306</v>
      </c>
    </row>
    <row r="85" spans="1:14" s="67" customFormat="1" ht="73.5" hidden="1">
      <c r="A85" s="12">
        <v>33</v>
      </c>
      <c r="B85" s="65" t="s">
        <v>139</v>
      </c>
      <c r="C85" s="59" t="s">
        <v>140</v>
      </c>
      <c r="D85" s="60">
        <v>2186.5500000000002</v>
      </c>
      <c r="E85" s="60">
        <v>1750</v>
      </c>
      <c r="F85" s="60">
        <v>1372.69</v>
      </c>
      <c r="G85" s="60">
        <v>3173</v>
      </c>
      <c r="H85" s="60">
        <f t="shared" si="22"/>
        <v>145.11444970387137</v>
      </c>
      <c r="I85" s="60">
        <v>3650</v>
      </c>
      <c r="J85" s="60">
        <f t="shared" si="19"/>
        <v>115.03</v>
      </c>
      <c r="K85" s="60">
        <v>4193</v>
      </c>
      <c r="L85" s="60">
        <f t="shared" si="24"/>
        <v>114.88</v>
      </c>
      <c r="M85" s="60">
        <v>4671</v>
      </c>
      <c r="N85" s="60">
        <f t="shared" si="25"/>
        <v>111.3999523014548</v>
      </c>
    </row>
    <row r="86" spans="1:14" s="67" customFormat="1" ht="31.5" hidden="1">
      <c r="A86" s="12">
        <v>34</v>
      </c>
      <c r="B86" s="65" t="s">
        <v>141</v>
      </c>
      <c r="C86" s="59" t="s">
        <v>142</v>
      </c>
      <c r="D86" s="60">
        <v>105829.47</v>
      </c>
      <c r="E86" s="60">
        <v>75217.100000000006</v>
      </c>
      <c r="F86" s="60">
        <v>67512.63</v>
      </c>
      <c r="G86" s="60">
        <v>146175.6</v>
      </c>
      <c r="H86" s="60">
        <f t="shared" si="22"/>
        <v>138.12371922490021</v>
      </c>
      <c r="I86" s="60">
        <v>146796.9</v>
      </c>
      <c r="J86" s="60">
        <f t="shared" si="19"/>
        <v>100.43</v>
      </c>
      <c r="K86" s="60">
        <v>149012.9</v>
      </c>
      <c r="L86" s="60">
        <f t="shared" si="24"/>
        <v>101.51</v>
      </c>
      <c r="M86" s="60">
        <v>149928</v>
      </c>
      <c r="N86" s="60">
        <f t="shared" si="25"/>
        <v>100.61410790609403</v>
      </c>
    </row>
    <row r="87" spans="1:14" s="67" customFormat="1" ht="84" hidden="1">
      <c r="A87" s="12">
        <v>35</v>
      </c>
      <c r="B87" s="68" t="s">
        <v>143</v>
      </c>
      <c r="C87" s="59" t="s">
        <v>144</v>
      </c>
      <c r="D87" s="60">
        <v>114.96</v>
      </c>
      <c r="E87" s="60"/>
      <c r="F87" s="60">
        <v>103.98</v>
      </c>
      <c r="G87" s="60">
        <v>112</v>
      </c>
      <c r="H87" s="60">
        <f t="shared" si="22"/>
        <v>97.42519137091162</v>
      </c>
      <c r="I87" s="60">
        <v>183.8</v>
      </c>
      <c r="J87" s="60">
        <f t="shared" si="19"/>
        <v>164.11</v>
      </c>
      <c r="K87" s="60">
        <v>185.7</v>
      </c>
      <c r="L87" s="60">
        <f t="shared" si="24"/>
        <v>101.03</v>
      </c>
      <c r="M87" s="60">
        <v>187.5</v>
      </c>
      <c r="N87" s="60">
        <f t="shared" si="25"/>
        <v>100.96930533117934</v>
      </c>
    </row>
    <row r="88" spans="1:14" s="67" customFormat="1" ht="31.5" hidden="1">
      <c r="A88" s="12">
        <v>36</v>
      </c>
      <c r="B88" s="65" t="s">
        <v>145</v>
      </c>
      <c r="C88" s="59" t="s">
        <v>146</v>
      </c>
      <c r="D88" s="60">
        <v>58678.74</v>
      </c>
      <c r="E88" s="60">
        <v>32709</v>
      </c>
      <c r="F88" s="60">
        <v>36562.129999999997</v>
      </c>
      <c r="G88" s="60">
        <v>98400</v>
      </c>
      <c r="H88" s="60">
        <f t="shared" si="22"/>
        <v>167.69276231902731</v>
      </c>
      <c r="I88" s="60">
        <v>98400</v>
      </c>
      <c r="J88" s="60">
        <f t="shared" si="19"/>
        <v>100</v>
      </c>
      <c r="K88" s="60">
        <v>98400</v>
      </c>
      <c r="L88" s="60">
        <f t="shared" si="24"/>
        <v>100</v>
      </c>
      <c r="M88" s="60">
        <v>98400</v>
      </c>
      <c r="N88" s="60">
        <f t="shared" si="25"/>
        <v>100</v>
      </c>
    </row>
    <row r="89" spans="1:14" s="67" customFormat="1" ht="52.5" hidden="1">
      <c r="A89" s="12">
        <v>37</v>
      </c>
      <c r="B89" s="65" t="s">
        <v>147</v>
      </c>
      <c r="C89" s="59" t="s">
        <v>148</v>
      </c>
      <c r="D89" s="60">
        <v>22418.61</v>
      </c>
      <c r="E89" s="60">
        <v>21065</v>
      </c>
      <c r="F89" s="60">
        <v>19079.23</v>
      </c>
      <c r="G89" s="60">
        <v>24886.6</v>
      </c>
      <c r="H89" s="60">
        <f t="shared" si="22"/>
        <v>111.00866646058788</v>
      </c>
      <c r="I89" s="60">
        <v>25393.599999999999</v>
      </c>
      <c r="J89" s="60">
        <f t="shared" si="19"/>
        <v>102.04</v>
      </c>
      <c r="K89" s="60">
        <v>27090.5</v>
      </c>
      <c r="L89" s="60">
        <f t="shared" si="24"/>
        <v>106.68</v>
      </c>
      <c r="M89" s="60">
        <v>27331.8</v>
      </c>
      <c r="N89" s="60">
        <f t="shared" si="25"/>
        <v>100.89071814842841</v>
      </c>
    </row>
    <row r="90" spans="1:14" s="67" customFormat="1" ht="21" hidden="1">
      <c r="A90" s="12">
        <v>38</v>
      </c>
      <c r="B90" s="65" t="s">
        <v>149</v>
      </c>
      <c r="C90" s="59" t="s">
        <v>150</v>
      </c>
      <c r="D90" s="60">
        <v>2095.59</v>
      </c>
      <c r="E90" s="60">
        <v>2290</v>
      </c>
      <c r="F90" s="60">
        <v>1523.92</v>
      </c>
      <c r="G90" s="60">
        <v>3142</v>
      </c>
      <c r="H90" s="60">
        <f t="shared" si="22"/>
        <v>149.93390882758555</v>
      </c>
      <c r="I90" s="60">
        <v>3613</v>
      </c>
      <c r="J90" s="60">
        <f t="shared" si="19"/>
        <v>114.99</v>
      </c>
      <c r="K90" s="60">
        <v>4155</v>
      </c>
      <c r="L90" s="60">
        <f t="shared" si="24"/>
        <v>115</v>
      </c>
      <c r="M90" s="60">
        <v>4778</v>
      </c>
      <c r="N90" s="60">
        <f t="shared" si="25"/>
        <v>114.99398315282792</v>
      </c>
    </row>
    <row r="91" spans="1:14" s="67" customFormat="1" ht="73.5" hidden="1">
      <c r="A91" s="12">
        <v>39</v>
      </c>
      <c r="B91" s="65" t="s">
        <v>151</v>
      </c>
      <c r="C91" s="59" t="s">
        <v>152</v>
      </c>
      <c r="D91" s="60">
        <v>204.07</v>
      </c>
      <c r="E91" s="60">
        <v>160</v>
      </c>
      <c r="F91" s="60">
        <v>84.96</v>
      </c>
      <c r="G91" s="60">
        <v>175.9</v>
      </c>
      <c r="H91" s="60">
        <f t="shared" si="22"/>
        <v>86.195913167050534</v>
      </c>
      <c r="I91" s="60">
        <v>160</v>
      </c>
      <c r="J91" s="60">
        <f t="shared" si="19"/>
        <v>90.96</v>
      </c>
      <c r="K91" s="60">
        <v>160</v>
      </c>
      <c r="L91" s="60">
        <f t="shared" si="24"/>
        <v>100</v>
      </c>
      <c r="M91" s="60">
        <v>160</v>
      </c>
      <c r="N91" s="60">
        <f t="shared" si="25"/>
        <v>100</v>
      </c>
    </row>
    <row r="92" spans="1:14" s="67" customFormat="1" ht="42" hidden="1">
      <c r="A92" s="12">
        <v>40</v>
      </c>
      <c r="B92" s="65" t="s">
        <v>153</v>
      </c>
      <c r="C92" s="59" t="s">
        <v>154</v>
      </c>
      <c r="D92" s="60">
        <v>10.5</v>
      </c>
      <c r="E92" s="60">
        <v>3.5</v>
      </c>
      <c r="F92" s="60">
        <v>0.65</v>
      </c>
      <c r="G92" s="60">
        <v>3.5</v>
      </c>
      <c r="H92" s="60">
        <f t="shared" si="22"/>
        <v>33.333333333333329</v>
      </c>
      <c r="I92" s="60">
        <v>3.5</v>
      </c>
      <c r="J92" s="60">
        <f t="shared" si="19"/>
        <v>100</v>
      </c>
      <c r="K92" s="60">
        <v>3.5</v>
      </c>
      <c r="L92" s="60">
        <f t="shared" si="24"/>
        <v>100</v>
      </c>
      <c r="M92" s="60">
        <v>3.5</v>
      </c>
      <c r="N92" s="60">
        <f t="shared" si="25"/>
        <v>100</v>
      </c>
    </row>
    <row r="93" spans="1:14" s="67" customFormat="1" ht="73.5" hidden="1">
      <c r="A93" s="12">
        <v>41</v>
      </c>
      <c r="B93" s="68" t="s">
        <v>155</v>
      </c>
      <c r="C93" s="59" t="s">
        <v>156</v>
      </c>
      <c r="D93" s="60">
        <v>73.55</v>
      </c>
      <c r="E93" s="60">
        <v>80</v>
      </c>
      <c r="F93" s="60">
        <v>59</v>
      </c>
      <c r="G93" s="60">
        <v>100</v>
      </c>
      <c r="H93" s="60">
        <f t="shared" si="22"/>
        <v>135.96193065941537</v>
      </c>
      <c r="I93" s="60">
        <v>92</v>
      </c>
      <c r="J93" s="60">
        <f t="shared" si="19"/>
        <v>92</v>
      </c>
      <c r="K93" s="60">
        <v>88</v>
      </c>
      <c r="L93" s="60">
        <f t="shared" si="24"/>
        <v>95.65</v>
      </c>
      <c r="M93" s="60">
        <v>94</v>
      </c>
      <c r="N93" s="60">
        <f t="shared" si="25"/>
        <v>106.81818181818181</v>
      </c>
    </row>
    <row r="94" spans="1:14" s="67" customFormat="1" ht="63" hidden="1">
      <c r="A94" s="12">
        <v>42</v>
      </c>
      <c r="B94" s="65" t="s">
        <v>157</v>
      </c>
      <c r="C94" s="59" t="s">
        <v>158</v>
      </c>
      <c r="D94" s="60">
        <v>16061.93</v>
      </c>
      <c r="E94" s="60">
        <v>17900</v>
      </c>
      <c r="F94" s="60">
        <v>9280.26</v>
      </c>
      <c r="G94" s="60">
        <v>17900</v>
      </c>
      <c r="H94" s="60">
        <f t="shared" si="22"/>
        <v>111.44364344758071</v>
      </c>
      <c r="I94" s="60">
        <v>17900</v>
      </c>
      <c r="J94" s="60">
        <f t="shared" si="19"/>
        <v>100</v>
      </c>
      <c r="K94" s="60">
        <v>17900</v>
      </c>
      <c r="L94" s="60">
        <f t="shared" si="24"/>
        <v>100</v>
      </c>
      <c r="M94" s="60">
        <v>17900</v>
      </c>
      <c r="N94" s="60">
        <f t="shared" si="25"/>
        <v>100</v>
      </c>
    </row>
    <row r="95" spans="1:14" s="67" customFormat="1" ht="63" hidden="1">
      <c r="A95" s="12">
        <v>43</v>
      </c>
      <c r="B95" s="65" t="s">
        <v>159</v>
      </c>
      <c r="C95" s="59" t="s">
        <v>160</v>
      </c>
      <c r="D95" s="60">
        <v>494.32</v>
      </c>
      <c r="E95" s="60">
        <v>459.6</v>
      </c>
      <c r="F95" s="60">
        <v>184</v>
      </c>
      <c r="G95" s="60">
        <v>377.6</v>
      </c>
      <c r="H95" s="60">
        <f t="shared" si="22"/>
        <v>76.387765010519502</v>
      </c>
      <c r="I95" s="60">
        <v>456</v>
      </c>
      <c r="J95" s="60">
        <f t="shared" si="19"/>
        <v>120.76</v>
      </c>
      <c r="K95" s="60">
        <v>387.2</v>
      </c>
      <c r="L95" s="60">
        <f t="shared" si="24"/>
        <v>84.91</v>
      </c>
      <c r="M95" s="60">
        <v>430.2</v>
      </c>
      <c r="N95" s="60">
        <f t="shared" si="25"/>
        <v>111.10537190082646</v>
      </c>
    </row>
    <row r="96" spans="1:14" s="67" customFormat="1" ht="63" hidden="1">
      <c r="A96" s="12">
        <v>44</v>
      </c>
      <c r="B96" s="65" t="s">
        <v>161</v>
      </c>
      <c r="C96" s="59" t="s">
        <v>162</v>
      </c>
      <c r="D96" s="60"/>
      <c r="E96" s="60"/>
      <c r="F96" s="60"/>
      <c r="G96" s="60">
        <v>120</v>
      </c>
      <c r="H96" s="60"/>
      <c r="I96" s="60">
        <v>240</v>
      </c>
      <c r="J96" s="60">
        <f t="shared" si="19"/>
        <v>200</v>
      </c>
      <c r="K96" s="60">
        <v>288</v>
      </c>
      <c r="L96" s="60">
        <f t="shared" si="24"/>
        <v>120</v>
      </c>
      <c r="M96" s="60">
        <v>288</v>
      </c>
      <c r="N96" s="60">
        <f t="shared" si="25"/>
        <v>100</v>
      </c>
    </row>
    <row r="97" spans="1:14" s="67" customFormat="1" ht="42" hidden="1">
      <c r="A97" s="12">
        <v>45</v>
      </c>
      <c r="B97" s="65" t="s">
        <v>163</v>
      </c>
      <c r="C97" s="59" t="s">
        <v>164</v>
      </c>
      <c r="D97" s="60">
        <v>382.2</v>
      </c>
      <c r="E97" s="60">
        <v>340</v>
      </c>
      <c r="F97" s="60">
        <v>189.5</v>
      </c>
      <c r="G97" s="60">
        <v>358</v>
      </c>
      <c r="H97" s="60">
        <f t="shared" ref="H97:H102" si="26">G97/D97*100</f>
        <v>93.668236525379385</v>
      </c>
      <c r="I97" s="60">
        <v>355</v>
      </c>
      <c r="J97" s="60">
        <f t="shared" si="19"/>
        <v>99.16</v>
      </c>
      <c r="K97" s="60">
        <v>355</v>
      </c>
      <c r="L97" s="60">
        <f t="shared" si="24"/>
        <v>100</v>
      </c>
      <c r="M97" s="60">
        <v>355</v>
      </c>
      <c r="N97" s="60">
        <f t="shared" si="25"/>
        <v>100</v>
      </c>
    </row>
    <row r="98" spans="1:14" s="67" customFormat="1" ht="63" hidden="1">
      <c r="A98" s="12">
        <v>46</v>
      </c>
      <c r="B98" s="65" t="s">
        <v>165</v>
      </c>
      <c r="C98" s="59" t="s">
        <v>166</v>
      </c>
      <c r="D98" s="60">
        <v>5295</v>
      </c>
      <c r="E98" s="60">
        <v>210</v>
      </c>
      <c r="F98" s="60">
        <v>445</v>
      </c>
      <c r="G98" s="60">
        <v>600</v>
      </c>
      <c r="H98" s="60">
        <f t="shared" si="26"/>
        <v>11.3314447592068</v>
      </c>
      <c r="I98" s="60"/>
      <c r="J98" s="60">
        <f t="shared" si="19"/>
        <v>0</v>
      </c>
      <c r="K98" s="60"/>
      <c r="L98" s="60"/>
      <c r="M98" s="60"/>
      <c r="N98" s="60"/>
    </row>
    <row r="99" spans="1:14" s="38" customFormat="1" ht="42" hidden="1">
      <c r="A99" s="12">
        <v>47</v>
      </c>
      <c r="B99" s="65" t="s">
        <v>86</v>
      </c>
      <c r="C99" s="59" t="s">
        <v>87</v>
      </c>
      <c r="D99" s="60">
        <v>106716.42</v>
      </c>
      <c r="E99" s="60">
        <v>79566.5</v>
      </c>
      <c r="F99" s="60">
        <v>18889.72</v>
      </c>
      <c r="G99" s="60">
        <v>85560.7</v>
      </c>
      <c r="H99" s="60">
        <f t="shared" si="26"/>
        <v>80.175759269285834</v>
      </c>
      <c r="I99" s="60">
        <v>95591.7</v>
      </c>
      <c r="J99" s="60">
        <f t="shared" si="19"/>
        <v>111.72</v>
      </c>
      <c r="K99" s="60">
        <v>102069.9</v>
      </c>
      <c r="L99" s="60">
        <f t="shared" ref="L99:L121" si="27">ROUND(K99/I99%,2)</f>
        <v>106.78</v>
      </c>
      <c r="M99" s="60">
        <v>103324.7</v>
      </c>
      <c r="N99" s="60">
        <f t="shared" ref="N99:N121" si="28">M99/K99*100</f>
        <v>101.22935360963419</v>
      </c>
    </row>
    <row r="100" spans="1:14" ht="63" hidden="1">
      <c r="A100" s="12">
        <v>48</v>
      </c>
      <c r="B100" s="65" t="s">
        <v>167</v>
      </c>
      <c r="C100" s="59" t="s">
        <v>168</v>
      </c>
      <c r="D100" s="60">
        <v>5274.85</v>
      </c>
      <c r="E100" s="60">
        <v>550</v>
      </c>
      <c r="F100" s="60">
        <v>100</v>
      </c>
      <c r="G100" s="60">
        <v>3567</v>
      </c>
      <c r="H100" s="60">
        <f t="shared" si="26"/>
        <v>67.622776003109081</v>
      </c>
      <c r="I100" s="60">
        <v>4590</v>
      </c>
      <c r="J100" s="60">
        <f t="shared" si="19"/>
        <v>128.68</v>
      </c>
      <c r="K100" s="60">
        <v>5200</v>
      </c>
      <c r="L100" s="60">
        <f t="shared" si="27"/>
        <v>113.29</v>
      </c>
      <c r="M100" s="60">
        <v>5500</v>
      </c>
      <c r="N100" s="60">
        <f t="shared" si="28"/>
        <v>105.76923076923077</v>
      </c>
    </row>
    <row r="101" spans="1:14" ht="21" hidden="1">
      <c r="A101" s="12">
        <v>49</v>
      </c>
      <c r="B101" s="65" t="s">
        <v>169</v>
      </c>
      <c r="C101" s="59" t="s">
        <v>170</v>
      </c>
      <c r="D101" s="60">
        <v>5572.79</v>
      </c>
      <c r="E101" s="60">
        <v>3843.1</v>
      </c>
      <c r="F101" s="60">
        <v>2778.49</v>
      </c>
      <c r="G101" s="60">
        <v>6010.9</v>
      </c>
      <c r="H101" s="60">
        <f t="shared" si="26"/>
        <v>107.86159177001107</v>
      </c>
      <c r="I101" s="60">
        <v>2438.6999999999998</v>
      </c>
      <c r="J101" s="60">
        <f t="shared" si="19"/>
        <v>40.57</v>
      </c>
      <c r="K101" s="60">
        <v>881.1</v>
      </c>
      <c r="L101" s="60">
        <f t="shared" si="27"/>
        <v>36.130000000000003</v>
      </c>
      <c r="M101" s="60">
        <v>8</v>
      </c>
      <c r="N101" s="60">
        <f t="shared" si="28"/>
        <v>0.90795596413573931</v>
      </c>
    </row>
    <row r="102" spans="1:14" ht="84" hidden="1">
      <c r="A102" s="12">
        <v>50</v>
      </c>
      <c r="B102" s="68" t="s">
        <v>171</v>
      </c>
      <c r="C102" s="59" t="s">
        <v>172</v>
      </c>
      <c r="D102" s="60">
        <v>90613.24</v>
      </c>
      <c r="E102" s="60">
        <v>71746.600000000006</v>
      </c>
      <c r="F102" s="60">
        <v>12109.42</v>
      </c>
      <c r="G102" s="60">
        <v>72051.899999999994</v>
      </c>
      <c r="H102" s="60">
        <f t="shared" si="26"/>
        <v>79.515863244709038</v>
      </c>
      <c r="I102" s="60">
        <v>84465.600000000006</v>
      </c>
      <c r="J102" s="60">
        <f t="shared" si="19"/>
        <v>117.23</v>
      </c>
      <c r="K102" s="60">
        <v>91655.4</v>
      </c>
      <c r="L102" s="60">
        <f t="shared" si="27"/>
        <v>108.51</v>
      </c>
      <c r="M102" s="60">
        <v>93351.3</v>
      </c>
      <c r="N102" s="60">
        <f t="shared" si="28"/>
        <v>101.85030014598159</v>
      </c>
    </row>
    <row r="103" spans="1:14" ht="42" hidden="1">
      <c r="A103" s="12">
        <v>51</v>
      </c>
      <c r="B103" s="65" t="s">
        <v>173</v>
      </c>
      <c r="C103" s="59" t="s">
        <v>174</v>
      </c>
      <c r="D103" s="60"/>
      <c r="E103" s="60">
        <v>75</v>
      </c>
      <c r="F103" s="60">
        <v>52.52</v>
      </c>
      <c r="G103" s="60">
        <v>73.7</v>
      </c>
      <c r="H103" s="60"/>
      <c r="I103" s="60">
        <v>67.900000000000006</v>
      </c>
      <c r="J103" s="60">
        <f t="shared" si="19"/>
        <v>92.13</v>
      </c>
      <c r="K103" s="60">
        <v>45.2</v>
      </c>
      <c r="L103" s="60">
        <f t="shared" si="27"/>
        <v>66.569999999999993</v>
      </c>
      <c r="M103" s="60">
        <v>45.2</v>
      </c>
      <c r="N103" s="60">
        <f t="shared" si="28"/>
        <v>100</v>
      </c>
    </row>
    <row r="104" spans="1:14" ht="21" hidden="1">
      <c r="A104" s="12">
        <v>52</v>
      </c>
      <c r="B104" s="65" t="s">
        <v>175</v>
      </c>
      <c r="C104" s="59" t="s">
        <v>176</v>
      </c>
      <c r="D104" s="60">
        <v>5180.34</v>
      </c>
      <c r="E104" s="60">
        <v>3351.8</v>
      </c>
      <c r="F104" s="60">
        <v>3827.48</v>
      </c>
      <c r="G104" s="60">
        <v>3827.4</v>
      </c>
      <c r="H104" s="60">
        <f t="shared" ref="H104:H131" si="29">G104/D104*100</f>
        <v>73.883181412803026</v>
      </c>
      <c r="I104" s="60">
        <v>3999.3</v>
      </c>
      <c r="J104" s="60">
        <f t="shared" si="19"/>
        <v>104.49</v>
      </c>
      <c r="K104" s="60">
        <v>4258</v>
      </c>
      <c r="L104" s="60">
        <f t="shared" si="27"/>
        <v>106.47</v>
      </c>
      <c r="M104" s="60">
        <v>4390</v>
      </c>
      <c r="N104" s="60">
        <f t="shared" si="28"/>
        <v>103.10004697040864</v>
      </c>
    </row>
    <row r="105" spans="1:14" ht="73.5" hidden="1">
      <c r="A105" s="12">
        <v>53</v>
      </c>
      <c r="B105" s="68" t="s">
        <v>177</v>
      </c>
      <c r="C105" s="59" t="s">
        <v>178</v>
      </c>
      <c r="D105" s="60">
        <v>75.2</v>
      </c>
      <c r="E105" s="60"/>
      <c r="F105" s="60">
        <v>21.82</v>
      </c>
      <c r="G105" s="60">
        <v>29.8</v>
      </c>
      <c r="H105" s="60">
        <f t="shared" si="29"/>
        <v>39.627659574468083</v>
      </c>
      <c r="I105" s="60">
        <v>30.2</v>
      </c>
      <c r="J105" s="60">
        <f t="shared" si="19"/>
        <v>101.34</v>
      </c>
      <c r="K105" s="60">
        <v>30.2</v>
      </c>
      <c r="L105" s="60">
        <f t="shared" si="27"/>
        <v>100</v>
      </c>
      <c r="M105" s="60">
        <v>30.2</v>
      </c>
      <c r="N105" s="60">
        <f t="shared" si="28"/>
        <v>100</v>
      </c>
    </row>
    <row r="106" spans="1:14" s="38" customFormat="1" ht="21" hidden="1">
      <c r="A106" s="12">
        <v>54</v>
      </c>
      <c r="B106" s="65" t="s">
        <v>89</v>
      </c>
      <c r="C106" s="59" t="s">
        <v>90</v>
      </c>
      <c r="D106" s="60">
        <v>181416.46</v>
      </c>
      <c r="E106" s="60">
        <v>176308.2</v>
      </c>
      <c r="F106" s="60">
        <v>80751.740000000005</v>
      </c>
      <c r="G106" s="60">
        <v>171209</v>
      </c>
      <c r="H106" s="60">
        <f t="shared" si="29"/>
        <v>94.373465340465799</v>
      </c>
      <c r="I106" s="60">
        <v>172874.5</v>
      </c>
      <c r="J106" s="60">
        <f t="shared" si="19"/>
        <v>100.97</v>
      </c>
      <c r="K106" s="60">
        <v>180144.5</v>
      </c>
      <c r="L106" s="60">
        <f t="shared" si="27"/>
        <v>104.21</v>
      </c>
      <c r="M106" s="60">
        <v>185239.7</v>
      </c>
      <c r="N106" s="60">
        <f t="shared" si="28"/>
        <v>102.82839609313635</v>
      </c>
    </row>
    <row r="107" spans="1:14" ht="21" hidden="1">
      <c r="A107" s="12">
        <v>55</v>
      </c>
      <c r="B107" s="65" t="s">
        <v>179</v>
      </c>
      <c r="C107" s="59" t="s">
        <v>180</v>
      </c>
      <c r="D107" s="60">
        <v>45943.4</v>
      </c>
      <c r="E107" s="60">
        <v>54313.2</v>
      </c>
      <c r="F107" s="60">
        <v>19374.310000000001</v>
      </c>
      <c r="G107" s="60">
        <v>36500</v>
      </c>
      <c r="H107" s="60">
        <f t="shared" si="29"/>
        <v>79.445578690301545</v>
      </c>
      <c r="I107" s="60">
        <v>38787.5</v>
      </c>
      <c r="J107" s="60">
        <f t="shared" si="19"/>
        <v>106.27</v>
      </c>
      <c r="K107" s="60">
        <v>41502.6</v>
      </c>
      <c r="L107" s="60">
        <f t="shared" si="27"/>
        <v>107</v>
      </c>
      <c r="M107" s="60">
        <v>44407.8</v>
      </c>
      <c r="N107" s="60">
        <f t="shared" si="28"/>
        <v>107.00004337077678</v>
      </c>
    </row>
    <row r="108" spans="1:14" hidden="1">
      <c r="A108" s="12">
        <v>56</v>
      </c>
      <c r="B108" s="65" t="s">
        <v>181</v>
      </c>
      <c r="C108" s="59" t="s">
        <v>182</v>
      </c>
      <c r="D108" s="60">
        <v>37063.69</v>
      </c>
      <c r="E108" s="60">
        <v>30610.5</v>
      </c>
      <c r="F108" s="60">
        <v>15522.09</v>
      </c>
      <c r="G108" s="60">
        <v>37105.800000000003</v>
      </c>
      <c r="H108" s="60">
        <f t="shared" si="29"/>
        <v>100.11361523906552</v>
      </c>
      <c r="I108" s="60">
        <v>31650.5</v>
      </c>
      <c r="J108" s="60">
        <f t="shared" si="19"/>
        <v>85.3</v>
      </c>
      <c r="K108" s="60">
        <v>34660.6</v>
      </c>
      <c r="L108" s="60">
        <f t="shared" si="27"/>
        <v>109.51</v>
      </c>
      <c r="M108" s="60">
        <v>36850.6</v>
      </c>
      <c r="N108" s="60">
        <f t="shared" si="28"/>
        <v>106.31841341465527</v>
      </c>
    </row>
    <row r="109" spans="1:14" hidden="1">
      <c r="A109" s="12">
        <v>57</v>
      </c>
      <c r="B109" s="65" t="s">
        <v>183</v>
      </c>
      <c r="C109" s="59" t="s">
        <v>184</v>
      </c>
      <c r="D109" s="60">
        <v>98409.37</v>
      </c>
      <c r="E109" s="60">
        <v>91384.5</v>
      </c>
      <c r="F109" s="60">
        <v>45855.34</v>
      </c>
      <c r="G109" s="60">
        <v>97603.199999999997</v>
      </c>
      <c r="H109" s="60">
        <f t="shared" si="29"/>
        <v>99.180799551912585</v>
      </c>
      <c r="I109" s="60">
        <v>102436.5</v>
      </c>
      <c r="J109" s="60">
        <f t="shared" si="19"/>
        <v>104.95</v>
      </c>
      <c r="K109" s="60">
        <v>103981.3</v>
      </c>
      <c r="L109" s="60">
        <f t="shared" si="27"/>
        <v>101.51</v>
      </c>
      <c r="M109" s="60">
        <v>103981.3</v>
      </c>
      <c r="N109" s="60">
        <f t="shared" si="28"/>
        <v>100</v>
      </c>
    </row>
    <row r="110" spans="1:14" s="38" customFormat="1" ht="31.5" hidden="1">
      <c r="A110" s="12">
        <v>58</v>
      </c>
      <c r="B110" s="65" t="s">
        <v>92</v>
      </c>
      <c r="C110" s="59" t="s">
        <v>93</v>
      </c>
      <c r="D110" s="60">
        <v>95130.62</v>
      </c>
      <c r="E110" s="60">
        <v>75760.2</v>
      </c>
      <c r="F110" s="60">
        <v>60411.64</v>
      </c>
      <c r="G110" s="60">
        <v>495997.7</v>
      </c>
      <c r="H110" s="60">
        <f t="shared" si="29"/>
        <v>521.38596384634104</v>
      </c>
      <c r="I110" s="60">
        <v>684220.2</v>
      </c>
      <c r="J110" s="60">
        <f t="shared" si="19"/>
        <v>137.94999999999999</v>
      </c>
      <c r="K110" s="60">
        <v>683972.2</v>
      </c>
      <c r="L110" s="60">
        <f t="shared" si="27"/>
        <v>99.96</v>
      </c>
      <c r="M110" s="60">
        <v>186674.5</v>
      </c>
      <c r="N110" s="60">
        <f t="shared" si="28"/>
        <v>27.292702832074173</v>
      </c>
    </row>
    <row r="111" spans="1:14" hidden="1">
      <c r="A111" s="12">
        <v>59</v>
      </c>
      <c r="B111" s="65" t="s">
        <v>185</v>
      </c>
      <c r="C111" s="59" t="s">
        <v>186</v>
      </c>
      <c r="D111" s="60">
        <v>14756.71</v>
      </c>
      <c r="E111" s="60">
        <v>10908</v>
      </c>
      <c r="F111" s="60">
        <v>15790.87</v>
      </c>
      <c r="G111" s="60">
        <v>18715.2</v>
      </c>
      <c r="H111" s="60">
        <f t="shared" si="29"/>
        <v>126.82501722945021</v>
      </c>
      <c r="I111" s="60">
        <v>11730</v>
      </c>
      <c r="J111" s="60">
        <f t="shared" si="19"/>
        <v>62.68</v>
      </c>
      <c r="K111" s="60">
        <v>11734.9</v>
      </c>
      <c r="L111" s="60">
        <f t="shared" si="27"/>
        <v>100.04</v>
      </c>
      <c r="M111" s="60">
        <v>11730.9</v>
      </c>
      <c r="N111" s="60">
        <f t="shared" si="28"/>
        <v>99.965913642212541</v>
      </c>
    </row>
    <row r="112" spans="1:14" hidden="1">
      <c r="A112" s="12">
        <v>60</v>
      </c>
      <c r="B112" s="65" t="s">
        <v>187</v>
      </c>
      <c r="C112" s="59" t="s">
        <v>188</v>
      </c>
      <c r="D112" s="60">
        <v>80373.91</v>
      </c>
      <c r="E112" s="60">
        <v>64852.2</v>
      </c>
      <c r="F112" s="60">
        <v>44620.76</v>
      </c>
      <c r="G112" s="60">
        <v>477282.5</v>
      </c>
      <c r="H112" s="60">
        <f t="shared" si="29"/>
        <v>593.82764879797435</v>
      </c>
      <c r="I112" s="60">
        <v>672490.2</v>
      </c>
      <c r="J112" s="60">
        <f t="shared" si="19"/>
        <v>140.9</v>
      </c>
      <c r="K112" s="60">
        <v>672237.3</v>
      </c>
      <c r="L112" s="60">
        <f t="shared" si="27"/>
        <v>99.96</v>
      </c>
      <c r="M112" s="60">
        <v>174943.6</v>
      </c>
      <c r="N112" s="60">
        <f t="shared" si="28"/>
        <v>26.024084054841946</v>
      </c>
    </row>
    <row r="113" spans="1:14" s="38" customFormat="1" ht="21" hidden="1">
      <c r="A113" s="12">
        <v>61</v>
      </c>
      <c r="B113" s="65" t="s">
        <v>95</v>
      </c>
      <c r="C113" s="59" t="s">
        <v>96</v>
      </c>
      <c r="D113" s="60">
        <v>68208.08</v>
      </c>
      <c r="E113" s="60">
        <v>130</v>
      </c>
      <c r="F113" s="60">
        <v>3113.59</v>
      </c>
      <c r="G113" s="60">
        <v>7696.5</v>
      </c>
      <c r="H113" s="60">
        <f t="shared" si="29"/>
        <v>11.283853760434246</v>
      </c>
      <c r="I113" s="60">
        <v>1524</v>
      </c>
      <c r="J113" s="60">
        <f t="shared" si="19"/>
        <v>19.8</v>
      </c>
      <c r="K113" s="60">
        <v>1421.2</v>
      </c>
      <c r="L113" s="60">
        <f t="shared" si="27"/>
        <v>93.25</v>
      </c>
      <c r="M113" s="60">
        <v>998.4</v>
      </c>
      <c r="N113" s="60">
        <f t="shared" si="28"/>
        <v>70.250492541514205</v>
      </c>
    </row>
    <row r="114" spans="1:14" ht="84" hidden="1">
      <c r="A114" s="12">
        <v>62</v>
      </c>
      <c r="B114" s="68" t="s">
        <v>189</v>
      </c>
      <c r="C114" s="59" t="s">
        <v>190</v>
      </c>
      <c r="D114" s="60">
        <v>53271.3</v>
      </c>
      <c r="E114" s="60">
        <v>30</v>
      </c>
      <c r="F114" s="60">
        <v>1488.58</v>
      </c>
      <c r="G114" s="60">
        <v>1508.4</v>
      </c>
      <c r="H114" s="60">
        <f t="shared" si="29"/>
        <v>2.8315434389624432</v>
      </c>
      <c r="I114" s="60">
        <v>20</v>
      </c>
      <c r="J114" s="60">
        <f t="shared" si="19"/>
        <v>1.33</v>
      </c>
      <c r="K114" s="60">
        <v>20</v>
      </c>
      <c r="L114" s="60">
        <f t="shared" si="27"/>
        <v>100</v>
      </c>
      <c r="M114" s="60">
        <v>20</v>
      </c>
      <c r="N114" s="60">
        <f t="shared" si="28"/>
        <v>100</v>
      </c>
    </row>
    <row r="115" spans="1:14" ht="31.5" hidden="1">
      <c r="A115" s="12">
        <v>63</v>
      </c>
      <c r="B115" s="65" t="s">
        <v>191</v>
      </c>
      <c r="C115" s="59" t="s">
        <v>192</v>
      </c>
      <c r="D115" s="60">
        <v>14936.78</v>
      </c>
      <c r="E115" s="60">
        <v>100</v>
      </c>
      <c r="F115" s="60">
        <v>1625.01</v>
      </c>
      <c r="G115" s="60">
        <v>6188.1</v>
      </c>
      <c r="H115" s="60">
        <f t="shared" si="29"/>
        <v>41.428607772224005</v>
      </c>
      <c r="I115" s="60">
        <v>1504</v>
      </c>
      <c r="J115" s="60">
        <f t="shared" si="19"/>
        <v>24.3</v>
      </c>
      <c r="K115" s="60">
        <v>1401.2</v>
      </c>
      <c r="L115" s="60">
        <f t="shared" si="27"/>
        <v>93.16</v>
      </c>
      <c r="M115" s="60">
        <v>978.4</v>
      </c>
      <c r="N115" s="60">
        <f t="shared" si="28"/>
        <v>69.8258635455324</v>
      </c>
    </row>
    <row r="116" spans="1:14" s="38" customFormat="1" ht="21" hidden="1">
      <c r="A116" s="12">
        <v>64</v>
      </c>
      <c r="B116" s="65" t="s">
        <v>98</v>
      </c>
      <c r="C116" s="59" t="s">
        <v>99</v>
      </c>
      <c r="D116" s="60">
        <v>4000.43</v>
      </c>
      <c r="E116" s="60">
        <v>5300</v>
      </c>
      <c r="F116" s="60">
        <v>2380.2600000000002</v>
      </c>
      <c r="G116" s="60">
        <v>5424.6</v>
      </c>
      <c r="H116" s="60">
        <f t="shared" si="29"/>
        <v>135.60042295453241</v>
      </c>
      <c r="I116" s="60">
        <v>4640.6000000000004</v>
      </c>
      <c r="J116" s="60">
        <f t="shared" si="19"/>
        <v>85.55</v>
      </c>
      <c r="K116" s="60">
        <v>4639.6000000000004</v>
      </c>
      <c r="L116" s="60">
        <f t="shared" si="27"/>
        <v>99.98</v>
      </c>
      <c r="M116" s="60">
        <v>4592.6000000000004</v>
      </c>
      <c r="N116" s="60">
        <f t="shared" si="28"/>
        <v>98.986981636347963</v>
      </c>
    </row>
    <row r="117" spans="1:14" ht="31.5" hidden="1">
      <c r="A117" s="12">
        <v>65</v>
      </c>
      <c r="B117" s="65" t="s">
        <v>193</v>
      </c>
      <c r="C117" s="59" t="s">
        <v>194</v>
      </c>
      <c r="D117" s="60">
        <v>4000.43</v>
      </c>
      <c r="E117" s="60">
        <v>5300</v>
      </c>
      <c r="F117" s="60">
        <v>2380.2600000000002</v>
      </c>
      <c r="G117" s="60">
        <v>5424.6</v>
      </c>
      <c r="H117" s="60">
        <f t="shared" si="29"/>
        <v>135.60042295453241</v>
      </c>
      <c r="I117" s="60">
        <v>4640.6000000000004</v>
      </c>
      <c r="J117" s="60">
        <f t="shared" ref="J117:J118" si="30">ROUND(I117/G117%,2)</f>
        <v>85.55</v>
      </c>
      <c r="K117" s="60">
        <v>4639.6000000000004</v>
      </c>
      <c r="L117" s="60">
        <f t="shared" si="27"/>
        <v>99.98</v>
      </c>
      <c r="M117" s="60">
        <v>4592.6000000000004</v>
      </c>
      <c r="N117" s="60">
        <f t="shared" si="28"/>
        <v>98.986981636347963</v>
      </c>
    </row>
    <row r="118" spans="1:14" s="38" customFormat="1" ht="21" hidden="1">
      <c r="A118" s="12">
        <v>66</v>
      </c>
      <c r="B118" s="65" t="s">
        <v>101</v>
      </c>
      <c r="C118" s="59" t="s">
        <v>102</v>
      </c>
      <c r="D118" s="60">
        <v>309420.08</v>
      </c>
      <c r="E118" s="60">
        <v>171482.2</v>
      </c>
      <c r="F118" s="60">
        <v>143873.45000000001</v>
      </c>
      <c r="G118" s="60">
        <v>171482.2</v>
      </c>
      <c r="H118" s="60">
        <f t="shared" si="29"/>
        <v>55.420514402297357</v>
      </c>
      <c r="I118" s="60">
        <v>237170.8</v>
      </c>
      <c r="J118" s="60">
        <f t="shared" si="30"/>
        <v>138.31</v>
      </c>
      <c r="K118" s="60">
        <v>236160.8</v>
      </c>
      <c r="L118" s="60">
        <f t="shared" si="27"/>
        <v>99.57</v>
      </c>
      <c r="M118" s="60">
        <v>236904.7</v>
      </c>
      <c r="N118" s="60">
        <f t="shared" si="28"/>
        <v>100.31499723916926</v>
      </c>
    </row>
    <row r="119" spans="1:14" ht="73.5" hidden="1">
      <c r="A119" s="12">
        <v>67</v>
      </c>
      <c r="B119" s="68" t="s">
        <v>195</v>
      </c>
      <c r="C119" s="59" t="s">
        <v>196</v>
      </c>
      <c r="D119" s="60">
        <v>858.54</v>
      </c>
      <c r="E119" s="60"/>
      <c r="F119" s="60">
        <v>610.28</v>
      </c>
      <c r="G119" s="60"/>
      <c r="H119" s="60">
        <f t="shared" si="29"/>
        <v>0</v>
      </c>
      <c r="I119" s="60">
        <v>323.5</v>
      </c>
      <c r="J119" s="60"/>
      <c r="K119" s="60">
        <v>323.5</v>
      </c>
      <c r="L119" s="60">
        <f t="shared" si="27"/>
        <v>100</v>
      </c>
      <c r="M119" s="60">
        <v>323.5</v>
      </c>
      <c r="N119" s="60">
        <f t="shared" si="28"/>
        <v>100</v>
      </c>
    </row>
    <row r="120" spans="1:14" ht="21" hidden="1">
      <c r="A120" s="12">
        <v>68</v>
      </c>
      <c r="B120" s="65" t="s">
        <v>197</v>
      </c>
      <c r="C120" s="59" t="s">
        <v>198</v>
      </c>
      <c r="D120" s="60">
        <v>21.85</v>
      </c>
      <c r="E120" s="60"/>
      <c r="F120" s="60">
        <v>0.2</v>
      </c>
      <c r="G120" s="60"/>
      <c r="H120" s="60">
        <f t="shared" si="29"/>
        <v>0</v>
      </c>
      <c r="I120" s="60">
        <v>0.9</v>
      </c>
      <c r="J120" s="60"/>
      <c r="K120" s="60">
        <v>0.9</v>
      </c>
      <c r="L120" s="60">
        <f t="shared" si="27"/>
        <v>100</v>
      </c>
      <c r="M120" s="60">
        <v>0.9</v>
      </c>
      <c r="N120" s="60">
        <f t="shared" si="28"/>
        <v>100</v>
      </c>
    </row>
    <row r="121" spans="1:14" ht="31.5" hidden="1">
      <c r="A121" s="12">
        <v>69</v>
      </c>
      <c r="B121" s="65" t="s">
        <v>199</v>
      </c>
      <c r="C121" s="59" t="s">
        <v>200</v>
      </c>
      <c r="D121" s="60">
        <v>132.34</v>
      </c>
      <c r="E121" s="60">
        <v>250</v>
      </c>
      <c r="F121" s="60">
        <v>241.24</v>
      </c>
      <c r="G121" s="60">
        <v>250</v>
      </c>
      <c r="H121" s="60">
        <f t="shared" si="29"/>
        <v>188.90735983073901</v>
      </c>
      <c r="I121" s="60">
        <v>113.1</v>
      </c>
      <c r="J121" s="60">
        <f>ROUND(I121/G121%,2)</f>
        <v>45.24</v>
      </c>
      <c r="K121" s="60">
        <v>113.1</v>
      </c>
      <c r="L121" s="60">
        <f t="shared" si="27"/>
        <v>100</v>
      </c>
      <c r="M121" s="60">
        <v>113.1</v>
      </c>
      <c r="N121" s="60">
        <f t="shared" si="28"/>
        <v>100</v>
      </c>
    </row>
    <row r="122" spans="1:14" ht="42" hidden="1">
      <c r="A122" s="12">
        <v>70</v>
      </c>
      <c r="B122" s="65" t="s">
        <v>201</v>
      </c>
      <c r="C122" s="59" t="s">
        <v>202</v>
      </c>
      <c r="D122" s="60">
        <v>0.26</v>
      </c>
      <c r="E122" s="60"/>
      <c r="F122" s="60"/>
      <c r="G122" s="60"/>
      <c r="H122" s="60">
        <f t="shared" si="29"/>
        <v>0</v>
      </c>
      <c r="I122" s="60"/>
      <c r="J122" s="60"/>
      <c r="K122" s="60"/>
      <c r="L122" s="60"/>
      <c r="M122" s="60"/>
      <c r="N122" s="60"/>
    </row>
    <row r="123" spans="1:14" ht="21" hidden="1">
      <c r="A123" s="12">
        <v>71</v>
      </c>
      <c r="B123" s="65" t="s">
        <v>203</v>
      </c>
      <c r="C123" s="59" t="s">
        <v>204</v>
      </c>
      <c r="D123" s="60">
        <v>4.0199999999999996</v>
      </c>
      <c r="E123" s="60"/>
      <c r="F123" s="60">
        <v>32.24</v>
      </c>
      <c r="G123" s="60"/>
      <c r="H123" s="60">
        <f t="shared" si="29"/>
        <v>0</v>
      </c>
      <c r="I123" s="60"/>
      <c r="J123" s="60"/>
      <c r="K123" s="60"/>
      <c r="L123" s="60"/>
      <c r="M123" s="60"/>
      <c r="N123" s="60"/>
    </row>
    <row r="124" spans="1:14" ht="105" hidden="1">
      <c r="A124" s="12">
        <v>72</v>
      </c>
      <c r="B124" s="68" t="s">
        <v>205</v>
      </c>
      <c r="C124" s="59" t="s">
        <v>206</v>
      </c>
      <c r="D124" s="60">
        <v>1699.08</v>
      </c>
      <c r="E124" s="60">
        <v>1030</v>
      </c>
      <c r="F124" s="60">
        <v>3077.8</v>
      </c>
      <c r="G124" s="60">
        <v>1030</v>
      </c>
      <c r="H124" s="60">
        <f t="shared" si="29"/>
        <v>60.62104197565742</v>
      </c>
      <c r="I124" s="60">
        <v>1300</v>
      </c>
      <c r="J124" s="60">
        <f>ROUND(I124/G124%,2)</f>
        <v>126.21</v>
      </c>
      <c r="K124" s="60">
        <v>1300</v>
      </c>
      <c r="L124" s="60">
        <f>ROUND(K124/I124%,2)</f>
        <v>100</v>
      </c>
      <c r="M124" s="60">
        <v>1300</v>
      </c>
      <c r="N124" s="60">
        <f>M124/K124*100</f>
        <v>100</v>
      </c>
    </row>
    <row r="125" spans="1:14" ht="21" hidden="1">
      <c r="A125" s="12">
        <v>73</v>
      </c>
      <c r="B125" s="65" t="s">
        <v>207</v>
      </c>
      <c r="C125" s="59" t="s">
        <v>208</v>
      </c>
      <c r="D125" s="60">
        <v>237.3</v>
      </c>
      <c r="E125" s="60">
        <v>360</v>
      </c>
      <c r="F125" s="60">
        <v>158.4</v>
      </c>
      <c r="G125" s="60">
        <v>360</v>
      </c>
      <c r="H125" s="60">
        <f t="shared" si="29"/>
        <v>151.70670037926675</v>
      </c>
      <c r="I125" s="60"/>
      <c r="J125" s="60"/>
      <c r="K125" s="60"/>
      <c r="L125" s="60"/>
      <c r="M125" s="60"/>
      <c r="N125" s="60"/>
    </row>
    <row r="126" spans="1:14" ht="31.5" hidden="1">
      <c r="A126" s="12">
        <v>74</v>
      </c>
      <c r="B126" s="65" t="s">
        <v>209</v>
      </c>
      <c r="C126" s="59" t="s">
        <v>210</v>
      </c>
      <c r="D126" s="60">
        <v>9287.24</v>
      </c>
      <c r="E126" s="60">
        <v>9492</v>
      </c>
      <c r="F126" s="60">
        <v>3228.88</v>
      </c>
      <c r="G126" s="60">
        <v>9492</v>
      </c>
      <c r="H126" s="60">
        <f t="shared" si="29"/>
        <v>102.20474543567303</v>
      </c>
      <c r="I126" s="60">
        <v>6500</v>
      </c>
      <c r="J126" s="60">
        <f>ROUND(I126/G126%,2)</f>
        <v>68.48</v>
      </c>
      <c r="K126" s="60">
        <v>6000</v>
      </c>
      <c r="L126" s="60">
        <f>ROUND(K126/I126%,2)</f>
        <v>92.31</v>
      </c>
      <c r="M126" s="60">
        <v>6000</v>
      </c>
      <c r="N126" s="60">
        <f>M126/K126*100</f>
        <v>100</v>
      </c>
    </row>
    <row r="127" spans="1:14" ht="31.5" hidden="1">
      <c r="A127" s="12">
        <v>75</v>
      </c>
      <c r="B127" s="65" t="s">
        <v>211</v>
      </c>
      <c r="C127" s="59" t="s">
        <v>212</v>
      </c>
      <c r="D127" s="60">
        <v>277014.40000000002</v>
      </c>
      <c r="E127" s="60">
        <v>150070</v>
      </c>
      <c r="F127" s="60">
        <v>128246.19</v>
      </c>
      <c r="G127" s="60">
        <v>150070</v>
      </c>
      <c r="H127" s="60">
        <f t="shared" si="29"/>
        <v>54.17407903704644</v>
      </c>
      <c r="I127" s="60">
        <v>220106</v>
      </c>
      <c r="J127" s="60">
        <f>ROUND(I127/G127%,2)</f>
        <v>146.66999999999999</v>
      </c>
      <c r="K127" s="60">
        <v>220106</v>
      </c>
      <c r="L127" s="60">
        <f>ROUND(K127/I127%,2)</f>
        <v>100</v>
      </c>
      <c r="M127" s="60">
        <v>220106</v>
      </c>
      <c r="N127" s="60">
        <f>M127/K127*100</f>
        <v>100</v>
      </c>
    </row>
    <row r="128" spans="1:14" ht="42" hidden="1">
      <c r="A128" s="12">
        <v>76</v>
      </c>
      <c r="B128" s="65" t="s">
        <v>213</v>
      </c>
      <c r="C128" s="59" t="s">
        <v>214</v>
      </c>
      <c r="D128" s="60">
        <v>1640.02</v>
      </c>
      <c r="E128" s="60"/>
      <c r="F128" s="60">
        <v>469.12</v>
      </c>
      <c r="G128" s="60"/>
      <c r="H128" s="60">
        <f t="shared" si="29"/>
        <v>0</v>
      </c>
      <c r="I128" s="60"/>
      <c r="J128" s="60"/>
      <c r="K128" s="60"/>
      <c r="L128" s="60"/>
      <c r="M128" s="60"/>
      <c r="N128" s="60"/>
    </row>
    <row r="129" spans="1:14" ht="52.5" hidden="1">
      <c r="A129" s="12">
        <v>77</v>
      </c>
      <c r="B129" s="65" t="s">
        <v>215</v>
      </c>
      <c r="C129" s="59" t="s">
        <v>216</v>
      </c>
      <c r="D129" s="60">
        <v>560.5</v>
      </c>
      <c r="E129" s="60">
        <v>578</v>
      </c>
      <c r="F129" s="60">
        <v>254.97</v>
      </c>
      <c r="G129" s="60">
        <v>578</v>
      </c>
      <c r="H129" s="60">
        <f t="shared" si="29"/>
        <v>103.12221231043711</v>
      </c>
      <c r="I129" s="60">
        <v>261.10000000000002</v>
      </c>
      <c r="J129" s="60">
        <f>ROUND(I129/G129%,2)</f>
        <v>45.17</v>
      </c>
      <c r="K129" s="60">
        <v>261.10000000000002</v>
      </c>
      <c r="L129" s="60">
        <f>ROUND(K129/I129%,2)</f>
        <v>100</v>
      </c>
      <c r="M129" s="60">
        <v>261.10000000000002</v>
      </c>
      <c r="N129" s="60">
        <f>M129/K129*100</f>
        <v>100</v>
      </c>
    </row>
    <row r="130" spans="1:14" ht="52.5" hidden="1">
      <c r="A130" s="12">
        <v>78</v>
      </c>
      <c r="B130" s="65" t="s">
        <v>217</v>
      </c>
      <c r="C130" s="59" t="s">
        <v>218</v>
      </c>
      <c r="D130" s="60">
        <v>3195.25</v>
      </c>
      <c r="E130" s="60">
        <v>4884.2</v>
      </c>
      <c r="F130" s="60">
        <v>579.07000000000005</v>
      </c>
      <c r="G130" s="60">
        <v>4884.2</v>
      </c>
      <c r="H130" s="60">
        <f t="shared" si="29"/>
        <v>152.85814881464674</v>
      </c>
      <c r="I130" s="60">
        <v>1000</v>
      </c>
      <c r="J130" s="60">
        <f>ROUND(I130/G130%,2)</f>
        <v>20.47</v>
      </c>
      <c r="K130" s="60">
        <v>1000</v>
      </c>
      <c r="L130" s="60">
        <f>ROUND(K130/I130%,2)</f>
        <v>100</v>
      </c>
      <c r="M130" s="60">
        <v>1000</v>
      </c>
      <c r="N130" s="60">
        <f>M130/K130*100</f>
        <v>100</v>
      </c>
    </row>
    <row r="131" spans="1:14" ht="21" hidden="1">
      <c r="A131" s="12">
        <v>79</v>
      </c>
      <c r="B131" s="65" t="s">
        <v>219</v>
      </c>
      <c r="C131" s="59" t="s">
        <v>220</v>
      </c>
      <c r="D131" s="60">
        <v>14769.28</v>
      </c>
      <c r="E131" s="60">
        <v>4818</v>
      </c>
      <c r="F131" s="60">
        <v>6975.07</v>
      </c>
      <c r="G131" s="60">
        <v>4818</v>
      </c>
      <c r="H131" s="60">
        <f t="shared" si="29"/>
        <v>32.621766260779125</v>
      </c>
      <c r="I131" s="60">
        <v>7566.2</v>
      </c>
      <c r="J131" s="60">
        <f>ROUND(I131/G131%,2)</f>
        <v>157.04</v>
      </c>
      <c r="K131" s="60">
        <v>7056.2</v>
      </c>
      <c r="L131" s="60">
        <f>ROUND(K131/I131%,2)</f>
        <v>93.26</v>
      </c>
      <c r="M131" s="60">
        <v>7800.1</v>
      </c>
      <c r="N131" s="60">
        <f>M131/K131*100</f>
        <v>110.54250162977242</v>
      </c>
    </row>
    <row r="132" spans="1:14" ht="12.75" hidden="1" customHeight="1">
      <c r="A132" s="69"/>
      <c r="B132" s="2" t="s">
        <v>221</v>
      </c>
      <c r="D132" s="70">
        <v>31205846.57</v>
      </c>
      <c r="E132" s="70">
        <v>31569760.800000001</v>
      </c>
      <c r="F132" s="70">
        <v>15986863.26</v>
      </c>
      <c r="G132" s="70">
        <v>32368271.699999999</v>
      </c>
      <c r="H132" s="70"/>
      <c r="I132" s="71">
        <f>I54+I61+I69+I74+I78+I84</f>
        <v>33152378.699999999</v>
      </c>
      <c r="J132" s="71"/>
      <c r="K132" s="71">
        <f>K54+K61+K69+K74+K78+K84</f>
        <v>35371788.600000001</v>
      </c>
      <c r="L132" s="71"/>
      <c r="M132" s="71">
        <f t="shared" ref="M132" si="31">M54+M61+M69+M74+M78+M84</f>
        <v>37112636.200000003</v>
      </c>
      <c r="N132" s="70"/>
    </row>
    <row r="133" spans="1:14" ht="12.75" hidden="1" customHeight="1">
      <c r="A133" s="69"/>
      <c r="B133" s="2" t="s">
        <v>222</v>
      </c>
      <c r="D133" s="72">
        <f>D53-D132</f>
        <v>763754.75999999791</v>
      </c>
      <c r="E133" s="72">
        <f t="shared" ref="E133:M133" si="32">E53-E132</f>
        <v>508547.09999999776</v>
      </c>
      <c r="F133" s="72">
        <f t="shared" si="32"/>
        <v>310946.00999999978</v>
      </c>
      <c r="G133" s="72">
        <f t="shared" si="32"/>
        <v>937370.69999999925</v>
      </c>
      <c r="H133" s="72"/>
      <c r="I133" s="73">
        <f>I53-I132</f>
        <v>1196021.8000000007</v>
      </c>
      <c r="J133" s="73"/>
      <c r="K133" s="73">
        <f t="shared" si="32"/>
        <v>1208408.1999999955</v>
      </c>
      <c r="L133" s="73"/>
      <c r="M133" s="73">
        <f t="shared" si="32"/>
        <v>717734.59999999404</v>
      </c>
      <c r="N133" s="72"/>
    </row>
    <row r="134" spans="1:14" s="79" customFormat="1" ht="20.25" hidden="1">
      <c r="A134" s="74"/>
      <c r="B134" s="75" t="s">
        <v>223</v>
      </c>
      <c r="C134" s="76"/>
      <c r="D134" s="77">
        <f>D135+D140</f>
        <v>44035453.780000001</v>
      </c>
      <c r="E134" s="77">
        <f t="shared" ref="E134:M134" si="33">E135+E140</f>
        <v>43361488.310000002</v>
      </c>
      <c r="F134" s="77">
        <f t="shared" si="33"/>
        <v>21442662.600000001</v>
      </c>
      <c r="G134" s="77">
        <f t="shared" si="33"/>
        <v>44588822.810000002</v>
      </c>
      <c r="H134" s="20">
        <f t="shared" ref="H134:H135" si="34">ROUND(G134/D134*100,2)</f>
        <v>101.26</v>
      </c>
      <c r="I134" s="77">
        <f t="shared" si="33"/>
        <v>35470810.299999997</v>
      </c>
      <c r="J134" s="78">
        <f t="shared" ref="J134:J140" si="35">ROUND(I134/G134%,2)</f>
        <v>79.55</v>
      </c>
      <c r="K134" s="77">
        <f t="shared" si="33"/>
        <v>36580196.799999997</v>
      </c>
      <c r="L134" s="78">
        <f>ROUND(K134/I134%,2)</f>
        <v>103.13</v>
      </c>
      <c r="M134" s="77">
        <f t="shared" si="33"/>
        <v>37830370.799999997</v>
      </c>
      <c r="N134" s="77">
        <f t="shared" ref="N134:N140" si="36">ROUND(M134/K134%,2)</f>
        <v>103.42</v>
      </c>
    </row>
    <row r="135" spans="1:14" s="27" customFormat="1" ht="28.5" hidden="1">
      <c r="A135" s="21" t="s">
        <v>15</v>
      </c>
      <c r="B135" s="29" t="s">
        <v>16</v>
      </c>
      <c r="C135" s="23"/>
      <c r="D135" s="24">
        <v>12065852.449999999</v>
      </c>
      <c r="E135" s="24">
        <v>11283180.41</v>
      </c>
      <c r="F135" s="25">
        <v>5144853.33</v>
      </c>
      <c r="G135" s="24">
        <v>11283180.41</v>
      </c>
      <c r="H135" s="25">
        <f t="shared" si="34"/>
        <v>93.51</v>
      </c>
      <c r="I135" s="25">
        <f>I137</f>
        <v>1122409.8</v>
      </c>
      <c r="J135" s="26">
        <f t="shared" si="35"/>
        <v>9.9499999999999993</v>
      </c>
      <c r="K135" s="25">
        <v>0</v>
      </c>
      <c r="L135" s="26"/>
      <c r="M135" s="25">
        <v>0</v>
      </c>
      <c r="N135" s="80"/>
    </row>
    <row r="136" spans="1:14" s="27" customFormat="1" ht="15" hidden="1">
      <c r="A136" s="28"/>
      <c r="B136" s="29" t="s">
        <v>17</v>
      </c>
      <c r="C136" s="23"/>
      <c r="D136" s="25"/>
      <c r="E136" s="24"/>
      <c r="F136" s="25"/>
      <c r="G136" s="25"/>
      <c r="H136" s="25"/>
      <c r="I136" s="25"/>
      <c r="J136" s="26"/>
      <c r="K136" s="25"/>
      <c r="L136" s="26"/>
      <c r="M136" s="25"/>
      <c r="N136" s="24"/>
    </row>
    <row r="137" spans="1:14" s="27" customFormat="1" ht="15" hidden="1">
      <c r="A137" s="28">
        <v>1</v>
      </c>
      <c r="B137" s="29" t="s">
        <v>18</v>
      </c>
      <c r="C137" s="23"/>
      <c r="D137" s="24">
        <v>2325970.1</v>
      </c>
      <c r="E137" s="24">
        <v>2574631.5</v>
      </c>
      <c r="F137" s="25">
        <v>1404346</v>
      </c>
      <c r="G137" s="24">
        <v>2574631.5</v>
      </c>
      <c r="H137" s="25">
        <f t="shared" ref="H137:H139" si="37">ROUND(G137/D137*100,2)</f>
        <v>110.69</v>
      </c>
      <c r="I137" s="24">
        <v>1122409.8</v>
      </c>
      <c r="J137" s="26">
        <f t="shared" si="35"/>
        <v>43.59</v>
      </c>
      <c r="K137" s="25">
        <v>0</v>
      </c>
      <c r="L137" s="26"/>
      <c r="M137" s="25">
        <v>0</v>
      </c>
      <c r="N137" s="24"/>
    </row>
    <row r="138" spans="1:14" s="27" customFormat="1" ht="15" hidden="1">
      <c r="A138" s="28">
        <v>2</v>
      </c>
      <c r="B138" s="29" t="s">
        <v>19</v>
      </c>
      <c r="C138" s="23"/>
      <c r="D138" s="24">
        <v>1236798.7</v>
      </c>
      <c r="E138" s="24">
        <v>236351.4</v>
      </c>
      <c r="F138" s="25">
        <v>118176</v>
      </c>
      <c r="G138" s="24">
        <v>236351.4</v>
      </c>
      <c r="H138" s="25">
        <f t="shared" si="37"/>
        <v>19.11</v>
      </c>
      <c r="I138" s="25">
        <v>0</v>
      </c>
      <c r="J138" s="26"/>
      <c r="K138" s="25">
        <v>0</v>
      </c>
      <c r="L138" s="26"/>
      <c r="M138" s="25">
        <v>0</v>
      </c>
      <c r="N138" s="24"/>
    </row>
    <row r="139" spans="1:14" s="27" customFormat="1" ht="28.5" hidden="1">
      <c r="A139" s="28">
        <v>3</v>
      </c>
      <c r="B139" s="29" t="s">
        <v>20</v>
      </c>
      <c r="C139" s="23"/>
      <c r="D139" s="24">
        <f>D135-D137-D138</f>
        <v>8503083.6500000004</v>
      </c>
      <c r="E139" s="24">
        <f t="shared" ref="E139:M139" si="38">E135-E137-E138</f>
        <v>8472197.5099999998</v>
      </c>
      <c r="F139" s="24">
        <f t="shared" si="38"/>
        <v>3622331.33</v>
      </c>
      <c r="G139" s="24">
        <f t="shared" si="38"/>
        <v>8472197.5099999998</v>
      </c>
      <c r="H139" s="25">
        <f t="shared" si="37"/>
        <v>99.64</v>
      </c>
      <c r="I139" s="24">
        <f t="shared" si="38"/>
        <v>0</v>
      </c>
      <c r="J139" s="26"/>
      <c r="K139" s="24">
        <f t="shared" si="38"/>
        <v>0</v>
      </c>
      <c r="L139" s="26"/>
      <c r="M139" s="24">
        <f t="shared" si="38"/>
        <v>0</v>
      </c>
      <c r="N139" s="24"/>
    </row>
    <row r="140" spans="1:14" s="34" customFormat="1" ht="42.75" hidden="1">
      <c r="A140" s="30" t="s">
        <v>21</v>
      </c>
      <c r="B140" s="31" t="s">
        <v>224</v>
      </c>
      <c r="C140" s="31"/>
      <c r="D140" s="32">
        <f>D32</f>
        <v>31969601.329999998</v>
      </c>
      <c r="E140" s="32">
        <f>E32</f>
        <v>32078307.899999999</v>
      </c>
      <c r="F140" s="32">
        <f>F32</f>
        <v>16297809.27</v>
      </c>
      <c r="G140" s="32">
        <f>G32</f>
        <v>33305642.399999999</v>
      </c>
      <c r="H140" s="32">
        <f t="shared" ref="H140" si="39">ROUND(G140/D140%,2)</f>
        <v>104.18</v>
      </c>
      <c r="I140" s="33">
        <f>I53</f>
        <v>34348400.5</v>
      </c>
      <c r="J140" s="33">
        <f t="shared" si="35"/>
        <v>103.13</v>
      </c>
      <c r="K140" s="33">
        <f>K53</f>
        <v>36580196.799999997</v>
      </c>
      <c r="L140" s="33">
        <f t="shared" ref="L140" si="40">ROUND(K140/I140%,2)</f>
        <v>106.5</v>
      </c>
      <c r="M140" s="33">
        <f>M53</f>
        <v>37830370.799999997</v>
      </c>
      <c r="N140" s="32">
        <f t="shared" si="36"/>
        <v>103.42</v>
      </c>
    </row>
    <row r="141" spans="1:14" s="85" customFormat="1" ht="20.25" hidden="1">
      <c r="A141" s="81"/>
      <c r="B141" s="82" t="s">
        <v>225</v>
      </c>
      <c r="C141" s="83"/>
      <c r="D141" s="84"/>
      <c r="E141" s="84"/>
      <c r="F141" s="84"/>
      <c r="G141" s="84"/>
      <c r="H141" s="84"/>
      <c r="I141" s="84"/>
      <c r="J141" s="84"/>
      <c r="K141" s="84"/>
      <c r="L141" s="84"/>
      <c r="M141" s="84"/>
      <c r="N141" s="84"/>
    </row>
    <row r="142" spans="1:14" s="89" customFormat="1" ht="57" hidden="1">
      <c r="A142" s="86">
        <v>1</v>
      </c>
      <c r="B142" s="40" t="s">
        <v>25</v>
      </c>
      <c r="C142" s="87"/>
      <c r="D142" s="88">
        <f>D144+D145+D146</f>
        <v>2607514.1</v>
      </c>
      <c r="E142" s="88">
        <f>E144+E145+E146</f>
        <v>2766736.1</v>
      </c>
      <c r="F142" s="88">
        <f>F144+F145+F146</f>
        <v>1407024.6300000001</v>
      </c>
      <c r="G142" s="88">
        <f>G144+G145+G146</f>
        <v>3366590.4</v>
      </c>
      <c r="H142" s="88">
        <f t="shared" ref="H142:H162" si="41">ROUND(G142/D142%,2)</f>
        <v>129.11000000000001</v>
      </c>
      <c r="I142" s="88">
        <f>I144+I145+I146</f>
        <v>3825394.9</v>
      </c>
      <c r="J142" s="88">
        <f t="shared" ref="J142:J162" si="42">ROUND(I142/G142%,2)</f>
        <v>113.63</v>
      </c>
      <c r="K142" s="88">
        <f>K144+K145+K146</f>
        <v>3869642.1</v>
      </c>
      <c r="L142" s="88">
        <f t="shared" ref="L142:L162" si="43">ROUND(K142/I142%,2)</f>
        <v>101.16</v>
      </c>
      <c r="M142" s="88">
        <f>M144+M145+M146</f>
        <v>3394539.5</v>
      </c>
      <c r="N142" s="88">
        <f t="shared" ref="N142:N162" si="44">ROUND(M142/K142%,2)</f>
        <v>87.72</v>
      </c>
    </row>
    <row r="143" spans="1:14" s="89" customFormat="1" ht="16.5" hidden="1" customHeight="1">
      <c r="A143" s="86"/>
      <c r="B143" s="82" t="s">
        <v>23</v>
      </c>
      <c r="C143" s="87"/>
      <c r="D143" s="88"/>
      <c r="E143" s="88"/>
      <c r="F143" s="88"/>
      <c r="G143" s="88"/>
      <c r="H143" s="88"/>
      <c r="I143" s="88"/>
      <c r="J143" s="88"/>
      <c r="K143" s="88"/>
      <c r="L143" s="88"/>
      <c r="M143" s="88"/>
      <c r="N143" s="88"/>
    </row>
    <row r="144" spans="1:14" s="85" customFormat="1" ht="20.25" hidden="1">
      <c r="A144" s="81" t="s">
        <v>26</v>
      </c>
      <c r="B144" s="90" t="s">
        <v>226</v>
      </c>
      <c r="C144" s="91"/>
      <c r="D144" s="84">
        <f t="shared" ref="D144:G145" si="45">D165</f>
        <v>1787873.4</v>
      </c>
      <c r="E144" s="84">
        <f t="shared" si="45"/>
        <v>1929934</v>
      </c>
      <c r="F144" s="84">
        <f t="shared" si="45"/>
        <v>1228785.25</v>
      </c>
      <c r="G144" s="84">
        <f t="shared" si="45"/>
        <v>2197149</v>
      </c>
      <c r="H144" s="84">
        <f t="shared" si="41"/>
        <v>122.89</v>
      </c>
      <c r="I144" s="84">
        <f>I165</f>
        <v>2344837</v>
      </c>
      <c r="J144" s="84">
        <f t="shared" si="42"/>
        <v>106.72</v>
      </c>
      <c r="K144" s="84">
        <f>K165</f>
        <v>2344837</v>
      </c>
      <c r="L144" s="84">
        <f t="shared" si="43"/>
        <v>100</v>
      </c>
      <c r="M144" s="84">
        <f>M165</f>
        <v>2344837</v>
      </c>
      <c r="N144" s="84">
        <f t="shared" si="44"/>
        <v>100</v>
      </c>
    </row>
    <row r="145" spans="1:14" s="85" customFormat="1" ht="20.25" hidden="1">
      <c r="A145" s="81" t="s">
        <v>28</v>
      </c>
      <c r="B145" s="92" t="s">
        <v>29</v>
      </c>
      <c r="C145" s="83"/>
      <c r="D145" s="84">
        <f t="shared" si="45"/>
        <v>803744</v>
      </c>
      <c r="E145" s="84">
        <f t="shared" si="45"/>
        <v>827671</v>
      </c>
      <c r="F145" s="84">
        <f t="shared" si="45"/>
        <v>170921.52</v>
      </c>
      <c r="G145" s="84">
        <f t="shared" si="45"/>
        <v>747962</v>
      </c>
      <c r="H145" s="84">
        <f t="shared" si="41"/>
        <v>93.06</v>
      </c>
      <c r="I145" s="84">
        <f>I166</f>
        <v>875107</v>
      </c>
      <c r="J145" s="84">
        <f t="shared" si="42"/>
        <v>117</v>
      </c>
      <c r="K145" s="84">
        <f>K166</f>
        <v>919423</v>
      </c>
      <c r="L145" s="84">
        <f t="shared" si="43"/>
        <v>105.06</v>
      </c>
      <c r="M145" s="84">
        <f>M166</f>
        <v>941421</v>
      </c>
      <c r="N145" s="84">
        <f t="shared" si="44"/>
        <v>102.39</v>
      </c>
    </row>
    <row r="146" spans="1:14" s="97" customFormat="1" ht="20.25" hidden="1">
      <c r="A146" s="93" t="s">
        <v>30</v>
      </c>
      <c r="B146" s="94" t="s">
        <v>31</v>
      </c>
      <c r="C146" s="95"/>
      <c r="D146" s="96">
        <f>D171</f>
        <v>15896.7</v>
      </c>
      <c r="E146" s="96">
        <f>E171</f>
        <v>9131.1</v>
      </c>
      <c r="F146" s="96">
        <f>F171</f>
        <v>7317.86</v>
      </c>
      <c r="G146" s="96">
        <f>G171</f>
        <v>421479.39999999997</v>
      </c>
      <c r="H146" s="84">
        <f t="shared" si="41"/>
        <v>2651.36</v>
      </c>
      <c r="I146" s="96">
        <f>I171</f>
        <v>605450.9</v>
      </c>
      <c r="J146" s="84">
        <f t="shared" si="42"/>
        <v>143.65</v>
      </c>
      <c r="K146" s="96">
        <f>K171</f>
        <v>605382.1</v>
      </c>
      <c r="L146" s="96">
        <f t="shared" si="43"/>
        <v>99.99</v>
      </c>
      <c r="M146" s="96">
        <f>M171</f>
        <v>108281.49999999999</v>
      </c>
      <c r="N146" s="84">
        <f t="shared" si="44"/>
        <v>17.89</v>
      </c>
    </row>
    <row r="147" spans="1:14" s="85" customFormat="1" ht="20.25" hidden="1">
      <c r="A147" s="81"/>
      <c r="B147" s="98"/>
      <c r="C147" s="99"/>
      <c r="D147" s="84"/>
      <c r="E147" s="84"/>
      <c r="F147" s="84"/>
      <c r="G147" s="84"/>
      <c r="H147" s="84"/>
      <c r="I147" s="84"/>
      <c r="J147" s="84"/>
      <c r="K147" s="84"/>
      <c r="L147" s="84"/>
      <c r="M147" s="84"/>
      <c r="N147" s="84"/>
    </row>
    <row r="148" spans="1:14" s="89" customFormat="1" ht="47.25" hidden="1">
      <c r="A148" s="86">
        <v>2</v>
      </c>
      <c r="B148" s="100" t="s">
        <v>51</v>
      </c>
      <c r="C148" s="101"/>
      <c r="D148" s="88">
        <f>D140-D142</f>
        <v>29362087.229999997</v>
      </c>
      <c r="E148" s="88">
        <f t="shared" ref="E148:M148" si="46">E140-E142</f>
        <v>29311571.799999997</v>
      </c>
      <c r="F148" s="88">
        <f t="shared" si="46"/>
        <v>14890784.639999999</v>
      </c>
      <c r="G148" s="88">
        <f t="shared" si="46"/>
        <v>29939052</v>
      </c>
      <c r="H148" s="88">
        <f t="shared" si="41"/>
        <v>101.96</v>
      </c>
      <c r="I148" s="88">
        <f>I140-I142</f>
        <v>30523005.600000001</v>
      </c>
      <c r="J148" s="88">
        <f t="shared" si="42"/>
        <v>101.95</v>
      </c>
      <c r="K148" s="88">
        <f t="shared" si="46"/>
        <v>32710554.699999996</v>
      </c>
      <c r="L148" s="88">
        <f t="shared" si="43"/>
        <v>107.17</v>
      </c>
      <c r="M148" s="88">
        <f t="shared" si="46"/>
        <v>34435831.299999997</v>
      </c>
      <c r="N148" s="88">
        <f t="shared" si="44"/>
        <v>105.27</v>
      </c>
    </row>
    <row r="149" spans="1:14" s="85" customFormat="1" ht="20.25" hidden="1">
      <c r="A149" s="102" t="s">
        <v>34</v>
      </c>
      <c r="B149" s="100" t="s">
        <v>55</v>
      </c>
      <c r="C149" s="103"/>
      <c r="D149" s="84">
        <f>D55</f>
        <v>8120813.5800000001</v>
      </c>
      <c r="E149" s="84">
        <f t="shared" ref="E149:M149" si="47">E55</f>
        <v>8143890</v>
      </c>
      <c r="F149" s="84">
        <f t="shared" si="47"/>
        <v>5180014.41</v>
      </c>
      <c r="G149" s="84">
        <f t="shared" si="47"/>
        <v>9027184.4000000004</v>
      </c>
      <c r="H149" s="84">
        <f t="shared" si="41"/>
        <v>111.16</v>
      </c>
      <c r="I149" s="84">
        <f t="shared" si="47"/>
        <v>8349577</v>
      </c>
      <c r="J149" s="84">
        <f t="shared" si="42"/>
        <v>92.49</v>
      </c>
      <c r="K149" s="84">
        <f t="shared" si="47"/>
        <v>8794593</v>
      </c>
      <c r="L149" s="84">
        <f t="shared" si="43"/>
        <v>105.33</v>
      </c>
      <c r="M149" s="84">
        <f t="shared" si="47"/>
        <v>9068909</v>
      </c>
      <c r="N149" s="84">
        <f t="shared" si="44"/>
        <v>103.12</v>
      </c>
    </row>
    <row r="150" spans="1:14" s="85" customFormat="1" ht="20.25" hidden="1">
      <c r="A150" s="81"/>
      <c r="B150" s="82" t="s">
        <v>23</v>
      </c>
      <c r="C150" s="103"/>
      <c r="D150" s="84"/>
      <c r="E150" s="84"/>
      <c r="F150" s="84"/>
      <c r="G150" s="84"/>
      <c r="H150" s="84"/>
      <c r="I150" s="84"/>
      <c r="J150" s="84"/>
      <c r="K150" s="84"/>
      <c r="L150" s="84"/>
      <c r="M150" s="84"/>
      <c r="N150" s="84"/>
    </row>
    <row r="151" spans="1:14" s="85" customFormat="1" ht="31.5" hidden="1">
      <c r="A151" s="81" t="s">
        <v>227</v>
      </c>
      <c r="B151" s="104" t="s">
        <v>228</v>
      </c>
      <c r="C151" s="103"/>
      <c r="D151" s="84">
        <f t="shared" ref="D151:G153" si="48">D56</f>
        <v>6597035.0300000003</v>
      </c>
      <c r="E151" s="84">
        <f t="shared" si="48"/>
        <v>6685430</v>
      </c>
      <c r="F151" s="84">
        <f t="shared" si="48"/>
        <v>4401627.49</v>
      </c>
      <c r="G151" s="84">
        <f t="shared" si="48"/>
        <v>7878763.4000000004</v>
      </c>
      <c r="H151" s="84">
        <f t="shared" si="41"/>
        <v>119.43</v>
      </c>
      <c r="I151" s="84">
        <f>I56</f>
        <v>7815973</v>
      </c>
      <c r="J151" s="84">
        <f t="shared" si="42"/>
        <v>99.2</v>
      </c>
      <c r="K151" s="84">
        <f>K56</f>
        <v>7951189</v>
      </c>
      <c r="L151" s="84">
        <f t="shared" si="43"/>
        <v>101.73</v>
      </c>
      <c r="M151" s="84">
        <f>M56</f>
        <v>8225505</v>
      </c>
      <c r="N151" s="84">
        <f t="shared" si="44"/>
        <v>103.45</v>
      </c>
    </row>
    <row r="152" spans="1:14" s="85" customFormat="1" ht="31.5" hidden="1">
      <c r="A152" s="81" t="s">
        <v>229</v>
      </c>
      <c r="B152" s="104" t="s">
        <v>230</v>
      </c>
      <c r="C152" s="103"/>
      <c r="D152" s="84">
        <f t="shared" si="48"/>
        <v>1523778.5600000001</v>
      </c>
      <c r="E152" s="84">
        <f t="shared" si="48"/>
        <v>1458460</v>
      </c>
      <c r="F152" s="84">
        <f t="shared" si="48"/>
        <v>778386.92</v>
      </c>
      <c r="G152" s="84">
        <f t="shared" si="48"/>
        <v>1148421</v>
      </c>
      <c r="H152" s="84">
        <f t="shared" si="41"/>
        <v>75.37</v>
      </c>
      <c r="I152" s="84">
        <f>I57</f>
        <v>533604</v>
      </c>
      <c r="J152" s="84">
        <f t="shared" si="42"/>
        <v>46.46</v>
      </c>
      <c r="K152" s="84">
        <f>K57</f>
        <v>843404</v>
      </c>
      <c r="L152" s="84">
        <f t="shared" si="43"/>
        <v>158.06</v>
      </c>
      <c r="M152" s="84">
        <f>M57</f>
        <v>843404</v>
      </c>
      <c r="N152" s="84">
        <f t="shared" si="44"/>
        <v>100</v>
      </c>
    </row>
    <row r="153" spans="1:14" s="85" customFormat="1" ht="20.25" hidden="1">
      <c r="A153" s="81" t="s">
        <v>231</v>
      </c>
      <c r="B153" s="100" t="s">
        <v>57</v>
      </c>
      <c r="C153" s="103"/>
      <c r="D153" s="84">
        <f t="shared" si="48"/>
        <v>10617545.02</v>
      </c>
      <c r="E153" s="84">
        <f t="shared" si="48"/>
        <v>10366250.699999999</v>
      </c>
      <c r="F153" s="84">
        <f t="shared" si="48"/>
        <v>4633674.13</v>
      </c>
      <c r="G153" s="84">
        <f t="shared" si="48"/>
        <v>10292647.699999999</v>
      </c>
      <c r="H153" s="84">
        <f t="shared" si="41"/>
        <v>96.94</v>
      </c>
      <c r="I153" s="84">
        <f>I58</f>
        <v>10601450.800000001</v>
      </c>
      <c r="J153" s="84">
        <f t="shared" si="42"/>
        <v>103</v>
      </c>
      <c r="K153" s="84">
        <f>K58</f>
        <v>11438965.699999999</v>
      </c>
      <c r="L153" s="84">
        <f t="shared" si="43"/>
        <v>107.9</v>
      </c>
      <c r="M153" s="84">
        <f>M58</f>
        <v>12274011.199999999</v>
      </c>
      <c r="N153" s="84">
        <f t="shared" si="44"/>
        <v>107.3</v>
      </c>
    </row>
    <row r="154" spans="1:14" s="85" customFormat="1" ht="47.25" hidden="1">
      <c r="A154" s="81" t="s">
        <v>36</v>
      </c>
      <c r="B154" s="100" t="s">
        <v>64</v>
      </c>
      <c r="C154" s="103"/>
      <c r="D154" s="84">
        <f>D70</f>
        <v>1370100.83</v>
      </c>
      <c r="E154" s="84">
        <f>E70</f>
        <v>1358999</v>
      </c>
      <c r="F154" s="84">
        <f>F70</f>
        <v>744148.46</v>
      </c>
      <c r="G154" s="84">
        <f>G70</f>
        <v>1358999</v>
      </c>
      <c r="H154" s="84">
        <f t="shared" si="41"/>
        <v>99.19</v>
      </c>
      <c r="I154" s="84">
        <f>I70</f>
        <v>1357158</v>
      </c>
      <c r="J154" s="84">
        <f t="shared" si="42"/>
        <v>99.86</v>
      </c>
      <c r="K154" s="84">
        <f>K70</f>
        <v>1357158</v>
      </c>
      <c r="L154" s="84">
        <f t="shared" si="43"/>
        <v>100</v>
      </c>
      <c r="M154" s="84">
        <f>M70</f>
        <v>1357158</v>
      </c>
      <c r="N154" s="84">
        <f t="shared" si="44"/>
        <v>100</v>
      </c>
    </row>
    <row r="155" spans="1:14" s="85" customFormat="1" ht="20.25" hidden="1">
      <c r="A155" s="81" t="s">
        <v>38</v>
      </c>
      <c r="B155" s="100" t="s">
        <v>69</v>
      </c>
      <c r="C155" s="103"/>
      <c r="D155" s="84">
        <f>D75</f>
        <v>6225342.8600000003</v>
      </c>
      <c r="E155" s="84">
        <f>E75</f>
        <v>6715737</v>
      </c>
      <c r="F155" s="84">
        <f>F75</f>
        <v>3078431.98</v>
      </c>
      <c r="G155" s="84">
        <f>G75</f>
        <v>6375374</v>
      </c>
      <c r="H155" s="84">
        <f t="shared" si="41"/>
        <v>102.41</v>
      </c>
      <c r="I155" s="84">
        <f>I75</f>
        <v>7223602</v>
      </c>
      <c r="J155" s="84">
        <f t="shared" si="42"/>
        <v>113.3</v>
      </c>
      <c r="K155" s="84">
        <f>K75</f>
        <v>8111210</v>
      </c>
      <c r="L155" s="84">
        <f t="shared" si="43"/>
        <v>112.29</v>
      </c>
      <c r="M155" s="84">
        <f>M75</f>
        <v>8627250</v>
      </c>
      <c r="N155" s="84">
        <f t="shared" si="44"/>
        <v>106.36</v>
      </c>
    </row>
    <row r="156" spans="1:14" s="85" customFormat="1" ht="31.5" hidden="1">
      <c r="A156" s="81" t="s">
        <v>40</v>
      </c>
      <c r="B156" s="100" t="s">
        <v>232</v>
      </c>
      <c r="C156" s="103"/>
      <c r="D156" s="84">
        <f>D79</f>
        <v>2159195.29</v>
      </c>
      <c r="E156" s="84">
        <f>E79</f>
        <v>2135439</v>
      </c>
      <c r="F156" s="84">
        <f>F79</f>
        <v>876839.07</v>
      </c>
      <c r="G156" s="84">
        <f>G79</f>
        <v>2204439</v>
      </c>
      <c r="H156" s="84">
        <f t="shared" si="41"/>
        <v>102.1</v>
      </c>
      <c r="I156" s="84">
        <f>I79</f>
        <v>2235254</v>
      </c>
      <c r="J156" s="84">
        <f t="shared" si="42"/>
        <v>101.4</v>
      </c>
      <c r="K156" s="84">
        <f>K79</f>
        <v>2237407</v>
      </c>
      <c r="L156" s="84">
        <f t="shared" si="43"/>
        <v>100.1</v>
      </c>
      <c r="M156" s="84">
        <f>M79</f>
        <v>2329462</v>
      </c>
      <c r="N156" s="84">
        <f t="shared" si="44"/>
        <v>104.11</v>
      </c>
    </row>
    <row r="157" spans="1:14" s="85" customFormat="1" ht="20.25" hidden="1">
      <c r="A157" s="81" t="s">
        <v>42</v>
      </c>
      <c r="B157" s="100" t="s">
        <v>233</v>
      </c>
      <c r="C157" s="103"/>
      <c r="D157" s="84">
        <f>D84-D167</f>
        <v>107521.72</v>
      </c>
      <c r="E157" s="84">
        <f>E84-E167</f>
        <v>76507.5</v>
      </c>
      <c r="F157" s="84">
        <f>F84-F167</f>
        <v>68701.320000000007</v>
      </c>
      <c r="G157" s="84">
        <f>G84-G167</f>
        <v>148971</v>
      </c>
      <c r="H157" s="84">
        <f t="shared" si="41"/>
        <v>138.55000000000001</v>
      </c>
      <c r="I157" s="84">
        <f>I84-I167</f>
        <v>149990.9</v>
      </c>
      <c r="J157" s="84">
        <f t="shared" si="42"/>
        <v>100.68</v>
      </c>
      <c r="K157" s="84">
        <f>K84-K167</f>
        <v>152818.69999999998</v>
      </c>
      <c r="L157" s="84">
        <f t="shared" si="43"/>
        <v>101.89</v>
      </c>
      <c r="M157" s="84">
        <f>M84-M167</f>
        <v>154168.79999999999</v>
      </c>
      <c r="N157" s="84">
        <f t="shared" si="44"/>
        <v>100.88</v>
      </c>
    </row>
    <row r="158" spans="1:14" s="97" customFormat="1" ht="20.25" hidden="1">
      <c r="A158" s="93" t="s">
        <v>44</v>
      </c>
      <c r="B158" s="94" t="s">
        <v>234</v>
      </c>
      <c r="C158" s="105"/>
      <c r="D158" s="106">
        <f>D132-D144-D145-D149-D153-D154-D155-D156-D157-D168-D167</f>
        <v>13214.570000003576</v>
      </c>
      <c r="E158" s="106">
        <f>E132-E144-E145-E149-E153-E154-E155-E156-E157-E168-E167</f>
        <v>14873.00000000149</v>
      </c>
      <c r="F158" s="106">
        <f>F132-F144-F145-F149-F153-F154-F155-F156-F157-F168-F167</f>
        <v>5151.1800000002868</v>
      </c>
      <c r="G158" s="106">
        <f>G132-G144-G145-G149-G153-G154-G155-G156-G157-G168-G167</f>
        <v>15167.999999997764</v>
      </c>
      <c r="H158" s="106">
        <f t="shared" si="41"/>
        <v>114.78</v>
      </c>
      <c r="I158" s="106">
        <f>I132-I144-I145-I149-I153-I154-I155-I156-I157-I168-I167</f>
        <v>14945.999999998516</v>
      </c>
      <c r="J158" s="106">
        <f t="shared" si="42"/>
        <v>98.54</v>
      </c>
      <c r="K158" s="106">
        <f>K132-K144-K145-K149-K153-K154-K155-K156-K157-K168-K167</f>
        <v>14989.000000002252</v>
      </c>
      <c r="L158" s="106">
        <f t="shared" si="43"/>
        <v>100.29</v>
      </c>
      <c r="M158" s="106">
        <f>M132-M144-M145-M149-M153-M154-M155-M156-M157-M168-M167</f>
        <v>14989.000000003736</v>
      </c>
      <c r="N158" s="106">
        <f t="shared" si="44"/>
        <v>100</v>
      </c>
    </row>
    <row r="159" spans="1:14" s="85" customFormat="1" ht="31.5" hidden="1">
      <c r="A159" s="81" t="s">
        <v>235</v>
      </c>
      <c r="B159" s="100" t="s">
        <v>236</v>
      </c>
      <c r="C159" s="103"/>
      <c r="D159" s="84">
        <f>D99</f>
        <v>106716.42</v>
      </c>
      <c r="E159" s="84">
        <f>E99</f>
        <v>79566.5</v>
      </c>
      <c r="F159" s="84">
        <f>F99</f>
        <v>18889.72</v>
      </c>
      <c r="G159" s="84">
        <f>G99</f>
        <v>85560.7</v>
      </c>
      <c r="H159" s="84">
        <f t="shared" si="41"/>
        <v>80.180000000000007</v>
      </c>
      <c r="I159" s="84">
        <f>I99</f>
        <v>95591.7</v>
      </c>
      <c r="J159" s="84">
        <f t="shared" si="42"/>
        <v>111.72</v>
      </c>
      <c r="K159" s="84">
        <f>K99</f>
        <v>102069.9</v>
      </c>
      <c r="L159" s="84">
        <f t="shared" si="43"/>
        <v>106.78</v>
      </c>
      <c r="M159" s="84">
        <f>M99</f>
        <v>103324.7</v>
      </c>
      <c r="N159" s="84">
        <f t="shared" si="44"/>
        <v>101.23</v>
      </c>
    </row>
    <row r="160" spans="1:14" s="85" customFormat="1" ht="31.5" hidden="1">
      <c r="A160" s="81" t="s">
        <v>237</v>
      </c>
      <c r="B160" s="100" t="s">
        <v>238</v>
      </c>
      <c r="C160" s="103"/>
      <c r="D160" s="84">
        <f>D106</f>
        <v>181416.46</v>
      </c>
      <c r="E160" s="84">
        <f>E106</f>
        <v>176308.2</v>
      </c>
      <c r="F160" s="84">
        <f>F106</f>
        <v>80751.740000000005</v>
      </c>
      <c r="G160" s="84">
        <f>G106</f>
        <v>171209</v>
      </c>
      <c r="H160" s="84">
        <f t="shared" si="41"/>
        <v>94.37</v>
      </c>
      <c r="I160" s="84">
        <f>I106</f>
        <v>172874.5</v>
      </c>
      <c r="J160" s="84">
        <f t="shared" si="42"/>
        <v>100.97</v>
      </c>
      <c r="K160" s="84">
        <f>K106</f>
        <v>180144.5</v>
      </c>
      <c r="L160" s="84">
        <f t="shared" si="43"/>
        <v>104.21</v>
      </c>
      <c r="M160" s="84">
        <f>M106</f>
        <v>185239.7</v>
      </c>
      <c r="N160" s="84">
        <f t="shared" si="44"/>
        <v>102.83</v>
      </c>
    </row>
    <row r="161" spans="1:14" s="85" customFormat="1" ht="31.5" hidden="1">
      <c r="A161" s="81" t="s">
        <v>239</v>
      </c>
      <c r="B161" s="100" t="s">
        <v>240</v>
      </c>
      <c r="C161" s="103"/>
      <c r="D161" s="84">
        <f>D118-D170</f>
        <v>297425.18</v>
      </c>
      <c r="E161" s="84">
        <f>E118-E170</f>
        <v>165078</v>
      </c>
      <c r="F161" s="84">
        <f>F118-F170</f>
        <v>142280.53</v>
      </c>
      <c r="G161" s="84">
        <f>G118-G170</f>
        <v>165078</v>
      </c>
      <c r="H161" s="84">
        <f t="shared" si="41"/>
        <v>55.5</v>
      </c>
      <c r="I161" s="84">
        <f>I118-I170</f>
        <v>234664.8</v>
      </c>
      <c r="J161" s="84">
        <f t="shared" si="42"/>
        <v>142.15</v>
      </c>
      <c r="K161" s="84">
        <f>K118-K170</f>
        <v>233654.8</v>
      </c>
      <c r="L161" s="84">
        <f t="shared" si="43"/>
        <v>99.57</v>
      </c>
      <c r="M161" s="84">
        <f>M118-M170</f>
        <v>234398.7</v>
      </c>
      <c r="N161" s="84">
        <f t="shared" si="44"/>
        <v>100.32</v>
      </c>
    </row>
    <row r="162" spans="1:14" s="97" customFormat="1" ht="20.25" hidden="1">
      <c r="A162" s="93" t="s">
        <v>241</v>
      </c>
      <c r="B162" s="94" t="s">
        <v>242</v>
      </c>
      <c r="C162" s="105"/>
      <c r="D162" s="106">
        <f>D133-D159-D160-D161-D169-D170</f>
        <v>162795.29999999792</v>
      </c>
      <c r="E162" s="106">
        <f>E133-E159-E160-E161-E169-E170</f>
        <v>78922.899999997753</v>
      </c>
      <c r="F162" s="106">
        <f>F133-F159-F160-F161-F169-F170</f>
        <v>61902.099999999817</v>
      </c>
      <c r="G162" s="106">
        <f>G133-G159-G160-G161-G169-G170</f>
        <v>94421.199999999328</v>
      </c>
      <c r="H162" s="106">
        <f t="shared" si="41"/>
        <v>58</v>
      </c>
      <c r="I162" s="106">
        <f>I133-I159-I160-I161-I169-I170</f>
        <v>87895.900000000722</v>
      </c>
      <c r="J162" s="106">
        <f t="shared" si="42"/>
        <v>93.09</v>
      </c>
      <c r="K162" s="106">
        <f>K133-K159-K160-K161-K169-K170</f>
        <v>87544.099999995553</v>
      </c>
      <c r="L162" s="106">
        <f t="shared" si="43"/>
        <v>99.6</v>
      </c>
      <c r="M162" s="106">
        <f>M133-M159-M160-M161-M169-M170</f>
        <v>86920.199999994074</v>
      </c>
      <c r="N162" s="106">
        <f t="shared" si="44"/>
        <v>99.29</v>
      </c>
    </row>
    <row r="163" spans="1:14" s="85" customFormat="1" hidden="1">
      <c r="A163" s="107"/>
      <c r="J163" s="108"/>
      <c r="L163" s="109"/>
    </row>
    <row r="164" spans="1:14" s="85" customFormat="1">
      <c r="A164" s="107"/>
      <c r="L164" s="97"/>
    </row>
    <row r="165" spans="1:14" s="85" customFormat="1" hidden="1">
      <c r="A165" s="107"/>
      <c r="B165" s="110">
        <v>103</v>
      </c>
      <c r="C165" s="111"/>
      <c r="D165" s="112">
        <f>'[1]ТДФ 05.09.2016'!D24</f>
        <v>1787873.4</v>
      </c>
      <c r="E165" s="112">
        <f>'[1]ТДФ 05.09.2016'!E24</f>
        <v>1929934</v>
      </c>
      <c r="F165" s="112">
        <f>'[1]ТДФ 05.09.2016'!F24</f>
        <v>1228785.25</v>
      </c>
      <c r="G165" s="112">
        <f>'[1]ТДФ 05.09.2016'!G24</f>
        <v>2197149</v>
      </c>
      <c r="H165" s="112">
        <f>'[1]ТДФ 05.09.2016'!H24</f>
        <v>615.49</v>
      </c>
      <c r="I165" s="112">
        <f>'[1]ТДФ 05.09.2016'!I24</f>
        <v>2344837</v>
      </c>
      <c r="J165" s="112">
        <f>'[1]ТДФ 05.09.2016'!J24</f>
        <v>362.77</v>
      </c>
      <c r="K165" s="112">
        <f>'[1]ТДФ 05.09.2016'!K24</f>
        <v>2344837</v>
      </c>
      <c r="L165" s="112">
        <f>'[1]ТДФ 05.09.2016'!L24</f>
        <v>400</v>
      </c>
      <c r="M165" s="112">
        <f>'[1]ТДФ 05.09.2016'!M24</f>
        <v>2344837</v>
      </c>
      <c r="N165" s="112">
        <f>'[1]ТДФ 05.09.2016'!N24</f>
        <v>0</v>
      </c>
    </row>
    <row r="166" spans="1:14" s="85" customFormat="1" hidden="1">
      <c r="A166" s="107"/>
      <c r="B166" s="110">
        <v>106</v>
      </c>
      <c r="C166" s="110"/>
      <c r="D166" s="112">
        <f>'[1]ТДФ 05.09.2016'!D25</f>
        <v>803744</v>
      </c>
      <c r="E166" s="112">
        <f>'[1]ТДФ 05.09.2016'!E25</f>
        <v>827671</v>
      </c>
      <c r="F166" s="112">
        <f>'[1]ТДФ 05.09.2016'!F25</f>
        <v>170921.52</v>
      </c>
      <c r="G166" s="112">
        <f>'[1]ТДФ 05.09.2016'!G25</f>
        <v>747962</v>
      </c>
      <c r="H166" s="112">
        <f>'[1]ТДФ 05.09.2016'!H25</f>
        <v>207.18</v>
      </c>
      <c r="I166" s="112">
        <f>'[1]ТДФ 05.09.2016'!I25</f>
        <v>875107</v>
      </c>
      <c r="J166" s="112">
        <f>'[1]ТДФ 05.09.2016'!J25</f>
        <v>223.54</v>
      </c>
      <c r="K166" s="112">
        <f>'[1]ТДФ 05.09.2016'!K25</f>
        <v>919423</v>
      </c>
      <c r="L166" s="112">
        <f>'[1]ТДФ 05.09.2016'!L25</f>
        <v>207.28</v>
      </c>
      <c r="M166" s="112">
        <f>'[1]ТДФ 05.09.2016'!M25</f>
        <v>941421</v>
      </c>
      <c r="N166" s="112">
        <f>'[1]ТДФ 05.09.2016'!N25</f>
        <v>0</v>
      </c>
    </row>
    <row r="167" spans="1:14" s="85" customFormat="1" hidden="1">
      <c r="A167" s="107"/>
      <c r="B167" s="113">
        <v>108</v>
      </c>
      <c r="C167" s="110"/>
      <c r="D167" s="112">
        <f>'[1]ТДФ 05.09.2016'!D26</f>
        <v>494.3</v>
      </c>
      <c r="E167" s="112">
        <f>'[1]ТДФ 05.09.2016'!E26</f>
        <v>459.6</v>
      </c>
      <c r="F167" s="112">
        <f>'[1]ТДФ 05.09.2016'!F26</f>
        <v>184</v>
      </c>
      <c r="G167" s="112">
        <f>'[1]ТДФ 05.09.2016'!G26</f>
        <v>377.6</v>
      </c>
      <c r="H167" s="112">
        <f>'[1]ТДФ 05.09.2016'!H26</f>
        <v>76.39</v>
      </c>
      <c r="I167" s="112">
        <f>'[1]ТДФ 05.09.2016'!I26</f>
        <v>456</v>
      </c>
      <c r="J167" s="112">
        <f>'[1]ТДФ 05.09.2016'!J26</f>
        <v>120.76</v>
      </c>
      <c r="K167" s="112">
        <f>'[1]ТДФ 05.09.2016'!K26</f>
        <v>387.2</v>
      </c>
      <c r="L167" s="112">
        <f>'[1]ТДФ 05.09.2016'!L26</f>
        <v>84.91</v>
      </c>
      <c r="M167" s="112">
        <f>'[1]ТДФ 05.09.2016'!M26</f>
        <v>430.2</v>
      </c>
      <c r="N167" s="112">
        <f>'[1]ТДФ 05.09.2016'!N26</f>
        <v>0</v>
      </c>
    </row>
    <row r="168" spans="1:14" s="85" customFormat="1" hidden="1">
      <c r="A168" s="107"/>
      <c r="B168" s="113">
        <v>109</v>
      </c>
      <c r="C168" s="110"/>
      <c r="D168" s="112">
        <f>'[1]ТДФ 05.09.2016'!D27</f>
        <v>1</v>
      </c>
      <c r="E168" s="112">
        <f>'[1]ТДФ 05.09.2016'!E27</f>
        <v>0</v>
      </c>
      <c r="F168" s="112">
        <f>'[1]ТДФ 05.09.2016'!F27</f>
        <v>11.940000000000001</v>
      </c>
      <c r="G168" s="112">
        <f>'[1]ТДФ 05.09.2016'!G27</f>
        <v>0</v>
      </c>
      <c r="H168" s="112">
        <f>'[1]ТДФ 05.09.2016'!H27</f>
        <v>0</v>
      </c>
      <c r="I168" s="112">
        <f>'[1]ТДФ 05.09.2016'!I27</f>
        <v>0</v>
      </c>
      <c r="J168" s="112">
        <f>'[1]ТДФ 05.09.2016'!J27</f>
        <v>0</v>
      </c>
      <c r="K168" s="112">
        <f>'[1]ТДФ 05.09.2016'!K27</f>
        <v>0</v>
      </c>
      <c r="L168" s="112">
        <f>'[1]ТДФ 05.09.2016'!L27</f>
        <v>0</v>
      </c>
      <c r="M168" s="112">
        <f>'[1]ТДФ 05.09.2016'!M27</f>
        <v>0</v>
      </c>
      <c r="N168" s="112">
        <f>'[1]ТДФ 05.09.2016'!N27</f>
        <v>0</v>
      </c>
    </row>
    <row r="169" spans="1:14" s="85" customFormat="1" hidden="1">
      <c r="A169" s="107"/>
      <c r="B169" s="110">
        <v>113</v>
      </c>
      <c r="C169" s="110"/>
      <c r="D169" s="112">
        <f>'[1]ТДФ 05.09.2016'!D28</f>
        <v>3406.5</v>
      </c>
      <c r="E169" s="112">
        <f>'[1]ТДФ 05.09.2016'!E28</f>
        <v>2267.3000000000002</v>
      </c>
      <c r="F169" s="112">
        <f>'[1]ТДФ 05.09.2016'!F28</f>
        <v>5529</v>
      </c>
      <c r="G169" s="112">
        <f>'[1]ТДФ 05.09.2016'!G28</f>
        <v>414697.6</v>
      </c>
      <c r="H169" s="112">
        <f>'[1]ТДФ 05.09.2016'!H28</f>
        <v>17849.07</v>
      </c>
      <c r="I169" s="112">
        <f>'[1]ТДФ 05.09.2016'!I28</f>
        <v>602488.9</v>
      </c>
      <c r="J169" s="112">
        <f>'[1]ТДФ 05.09.2016'!J28</f>
        <v>258.95999999999998</v>
      </c>
      <c r="K169" s="112">
        <f>'[1]ТДФ 05.09.2016'!K28</f>
        <v>602488.9</v>
      </c>
      <c r="L169" s="112">
        <f>'[1]ТДФ 05.09.2016'!L28</f>
        <v>200</v>
      </c>
      <c r="M169" s="112">
        <f>'[1]ТДФ 05.09.2016'!M28</f>
        <v>105345.29999999999</v>
      </c>
      <c r="N169" s="112">
        <f>'[1]ТДФ 05.09.2016'!N28</f>
        <v>0</v>
      </c>
    </row>
    <row r="170" spans="1:14" s="85" customFormat="1" hidden="1">
      <c r="A170" s="107"/>
      <c r="B170" s="110">
        <v>116</v>
      </c>
      <c r="C170" s="110"/>
      <c r="D170" s="112">
        <f>'[1]ТДФ 05.09.2016'!D29</f>
        <v>11994.900000000001</v>
      </c>
      <c r="E170" s="112">
        <f>'[1]ТДФ 05.09.2016'!E29</f>
        <v>6404.2</v>
      </c>
      <c r="F170" s="112">
        <f>'[1]ТДФ 05.09.2016'!F29</f>
        <v>1592.92</v>
      </c>
      <c r="G170" s="112">
        <f>'[1]ТДФ 05.09.2016'!G29</f>
        <v>6404.2</v>
      </c>
      <c r="H170" s="112">
        <f>'[1]ТДФ 05.09.2016'!H29</f>
        <v>201.05</v>
      </c>
      <c r="I170" s="112">
        <f>'[1]ТДФ 05.09.2016'!I29</f>
        <v>2506</v>
      </c>
      <c r="J170" s="112">
        <f>'[1]ТДФ 05.09.2016'!J29</f>
        <v>150.47</v>
      </c>
      <c r="K170" s="112">
        <f>'[1]ТДФ 05.09.2016'!K29</f>
        <v>2506</v>
      </c>
      <c r="L170" s="112">
        <f>'[1]ТДФ 05.09.2016'!L29</f>
        <v>300</v>
      </c>
      <c r="M170" s="112">
        <f>'[1]ТДФ 05.09.2016'!M29</f>
        <v>2506</v>
      </c>
      <c r="N170" s="112">
        <f>'[1]ТДФ 05.09.2016'!N29</f>
        <v>0</v>
      </c>
    </row>
    <row r="171" spans="1:14" s="85" customFormat="1" hidden="1">
      <c r="A171" s="107"/>
      <c r="B171" s="114" t="s">
        <v>243</v>
      </c>
      <c r="C171" s="110"/>
      <c r="D171" s="112">
        <f>'[1]ТДФ 05.09.2016'!D30</f>
        <v>15896.7</v>
      </c>
      <c r="E171" s="112">
        <f>'[1]ТДФ 05.09.2016'!E30</f>
        <v>9131.1</v>
      </c>
      <c r="F171" s="112">
        <f>'[1]ТДФ 05.09.2016'!F30</f>
        <v>7317.86</v>
      </c>
      <c r="G171" s="112">
        <f>'[1]ТДФ 05.09.2016'!G30</f>
        <v>421479.39999999997</v>
      </c>
      <c r="H171" s="112">
        <f>'[1]ТДФ 05.09.2016'!H30</f>
        <v>18126.509999999998</v>
      </c>
      <c r="I171" s="112">
        <f>'[1]ТДФ 05.09.2016'!I30</f>
        <v>605450.9</v>
      </c>
      <c r="J171" s="112">
        <f>'[1]ТДФ 05.09.2016'!J30</f>
        <v>530.18999999999994</v>
      </c>
      <c r="K171" s="112">
        <f>'[1]ТДФ 05.09.2016'!K30</f>
        <v>605382.1</v>
      </c>
      <c r="L171" s="112">
        <f>'[1]ТДФ 05.09.2016'!L30</f>
        <v>584.91</v>
      </c>
      <c r="M171" s="112">
        <f>'[1]ТДФ 05.09.2016'!M30</f>
        <v>108281.49999999999</v>
      </c>
      <c r="N171" s="112">
        <f>'[1]ТДФ 05.09.2016'!N30</f>
        <v>0</v>
      </c>
    </row>
    <row r="172" spans="1:14" s="85" customFormat="1" hidden="1">
      <c r="A172" s="107"/>
      <c r="B172" s="114" t="s">
        <v>244</v>
      </c>
      <c r="C172" s="110"/>
      <c r="D172" s="112">
        <f>'[1]ТДФ 05.09.2016'!D31</f>
        <v>2607514.0999999996</v>
      </c>
      <c r="E172" s="112">
        <f>'[1]ТДФ 05.09.2016'!E31</f>
        <v>2766736.1</v>
      </c>
      <c r="F172" s="112">
        <f>'[1]ТДФ 05.09.2016'!F31</f>
        <v>1407024.63</v>
      </c>
      <c r="G172" s="112">
        <f>'[1]ТДФ 05.09.2016'!G31</f>
        <v>3366590.4000000004</v>
      </c>
      <c r="H172" s="112">
        <f>'[1]ТДФ 05.09.2016'!H31</f>
        <v>18949.18</v>
      </c>
      <c r="I172" s="112">
        <f>'[1]ТДФ 05.09.2016'!I31</f>
        <v>3825394.9</v>
      </c>
      <c r="J172" s="112">
        <f>'[1]ТДФ 05.09.2016'!J31</f>
        <v>1116.5</v>
      </c>
      <c r="K172" s="112">
        <f>'[1]ТДФ 05.09.2016'!K31</f>
        <v>3869642.1</v>
      </c>
      <c r="L172" s="112">
        <f>'[1]ТДФ 05.09.2016'!L31</f>
        <v>1192.19</v>
      </c>
      <c r="M172" s="112">
        <f>'[1]ТДФ 05.09.2016'!M31</f>
        <v>3394539.5</v>
      </c>
      <c r="N172" s="112">
        <f>'[1]ТДФ 05.09.2016'!N31</f>
        <v>0</v>
      </c>
    </row>
    <row r="173" spans="1:14" s="85" customFormat="1" hidden="1">
      <c r="A173" s="107"/>
      <c r="B173" s="110"/>
      <c r="C173" s="110"/>
      <c r="D173" s="112">
        <f>D172-D142</f>
        <v>0</v>
      </c>
      <c r="E173" s="112">
        <f>E172-E142</f>
        <v>0</v>
      </c>
      <c r="F173" s="112">
        <f>F172-F142</f>
        <v>0</v>
      </c>
      <c r="G173" s="112">
        <f>G172-G142</f>
        <v>0</v>
      </c>
      <c r="H173" s="112"/>
      <c r="I173" s="112">
        <f>I172-I142</f>
        <v>0</v>
      </c>
      <c r="J173" s="112"/>
      <c r="K173" s="112">
        <f>K172-K142</f>
        <v>0</v>
      </c>
      <c r="L173" s="112"/>
      <c r="M173" s="112">
        <f>M172-M142</f>
        <v>0</v>
      </c>
      <c r="N173" s="112"/>
    </row>
    <row r="174" spans="1:14" ht="12.75" hidden="1" customHeight="1"/>
    <row r="175" spans="1:14" ht="12.75" hidden="1" customHeight="1">
      <c r="D175" s="52">
        <f>D140</f>
        <v>31969601.329999998</v>
      </c>
      <c r="E175" s="52">
        <f>E140</f>
        <v>32078307.899999999</v>
      </c>
      <c r="F175" s="52">
        <f>F140</f>
        <v>16297809.27</v>
      </c>
      <c r="G175" s="52">
        <f>G140</f>
        <v>33305642.399999999</v>
      </c>
      <c r="H175" s="52"/>
      <c r="I175" s="52">
        <f>I140</f>
        <v>34348400.5</v>
      </c>
      <c r="J175" s="52"/>
      <c r="K175" s="52">
        <f>K140</f>
        <v>36580196.799999997</v>
      </c>
      <c r="L175" s="52"/>
      <c r="M175" s="52">
        <f>M140</f>
        <v>37830370.799999997</v>
      </c>
    </row>
    <row r="176" spans="1:14" ht="12.75" hidden="1" customHeight="1">
      <c r="D176" s="52">
        <f>D142+D148</f>
        <v>31969601.329999998</v>
      </c>
      <c r="E176" s="52">
        <f>E142+E148</f>
        <v>32078307.899999999</v>
      </c>
      <c r="F176" s="52">
        <f>F142+F148</f>
        <v>16297809.27</v>
      </c>
      <c r="G176" s="52">
        <f>G142+G148</f>
        <v>33305642.399999999</v>
      </c>
      <c r="H176" s="52"/>
      <c r="I176" s="52">
        <f>I142+I148</f>
        <v>34348400.5</v>
      </c>
      <c r="J176" s="52"/>
      <c r="K176" s="52">
        <f>K142+K148</f>
        <v>36580196.799999997</v>
      </c>
      <c r="L176" s="52"/>
      <c r="M176" s="52">
        <f>M142+M148</f>
        <v>37830370.799999997</v>
      </c>
      <c r="N176" s="52"/>
    </row>
    <row r="177" spans="4:14" ht="12.75" hidden="1" customHeight="1">
      <c r="D177" s="52">
        <f>D144+D145+D146++D149+D153+D154+D155+D156+D157+D158+D159+D160+D161+D162</f>
        <v>31969601.330000002</v>
      </c>
      <c r="E177" s="52">
        <f>E144+E145+E146++E149+E153+E154+E155+E156+E157+E158+E159+E160+E161+E162</f>
        <v>32078307.899999995</v>
      </c>
      <c r="F177" s="52">
        <f>F144+F145+F146++F149+F153+F154+F155+F156+F157+F158+F159+F160+F161+F162</f>
        <v>16297809.27</v>
      </c>
      <c r="G177" s="52">
        <f>G144+G145+G146++G149+G153+G154+G155+G156+G157+G158+G159+G160+G161+G162</f>
        <v>33305642.399999995</v>
      </c>
      <c r="H177" s="52"/>
      <c r="I177" s="52">
        <f>I144+I145+I146++I149+I153+I154+I155+I156+I157+I158+I159+I160+I161+I162</f>
        <v>34348400.5</v>
      </c>
      <c r="J177" s="52"/>
      <c r="K177" s="52">
        <f>K144+K145+K146++K149+K153+K154+K155+K156+K157+K158+K159+K160+K161+K162</f>
        <v>36580196.79999999</v>
      </c>
      <c r="L177" s="52"/>
      <c r="M177" s="52">
        <f>M144+M145+M146++M149+M153+M154+M155+M156+M157+M158+M159+M160+M161+M162</f>
        <v>37830370.800000012</v>
      </c>
      <c r="N177" s="52"/>
    </row>
    <row r="178" spans="4:14" ht="12.75" hidden="1" customHeight="1">
      <c r="D178" s="52"/>
      <c r="E178" s="52"/>
      <c r="F178" s="52"/>
      <c r="G178" s="52"/>
      <c r="H178" s="52"/>
      <c r="I178" s="52"/>
      <c r="J178" s="52"/>
      <c r="K178" s="52"/>
      <c r="L178" s="52"/>
      <c r="M178" s="52"/>
      <c r="N178" s="52"/>
    </row>
    <row r="179" spans="4:14" ht="12.75" hidden="1" customHeight="1">
      <c r="D179" s="115"/>
      <c r="E179" s="115"/>
      <c r="F179" s="115"/>
      <c r="G179" s="115"/>
      <c r="H179" s="115"/>
      <c r="I179" s="115"/>
      <c r="J179" s="115"/>
      <c r="K179" s="115"/>
      <c r="L179" s="115"/>
      <c r="M179" s="115"/>
      <c r="N179" s="115"/>
    </row>
    <row r="180" spans="4:14" ht="12.75" hidden="1" customHeight="1"/>
    <row r="181" spans="4:14" ht="12.75" hidden="1" customHeight="1">
      <c r="D181" s="52">
        <f t="shared" ref="D181:N181" si="49">D134-D8</f>
        <v>0</v>
      </c>
      <c r="E181" s="52">
        <f t="shared" si="49"/>
        <v>0</v>
      </c>
      <c r="F181" s="52">
        <f t="shared" si="49"/>
        <v>0</v>
      </c>
      <c r="G181" s="52">
        <f t="shared" si="49"/>
        <v>0</v>
      </c>
      <c r="H181" s="52">
        <f t="shared" si="49"/>
        <v>0</v>
      </c>
      <c r="I181" s="52">
        <f t="shared" si="49"/>
        <v>-79943.20000000298</v>
      </c>
      <c r="J181" s="52">
        <f t="shared" si="49"/>
        <v>-0.18000000000000682</v>
      </c>
      <c r="K181" s="52">
        <f t="shared" si="49"/>
        <v>-692376</v>
      </c>
      <c r="L181" s="52">
        <f t="shared" si="49"/>
        <v>-1.710000000000008</v>
      </c>
      <c r="M181" s="52">
        <f t="shared" si="49"/>
        <v>-745361</v>
      </c>
      <c r="N181" s="52">
        <f t="shared" si="49"/>
        <v>-7.6294733912220636E-2</v>
      </c>
    </row>
    <row r="182" spans="4:14" ht="12.75" hidden="1" customHeight="1">
      <c r="D182" s="52">
        <f t="shared" ref="D182:N182" si="50">D135-D9</f>
        <v>0</v>
      </c>
      <c r="E182" s="52">
        <f t="shared" si="50"/>
        <v>0</v>
      </c>
      <c r="F182" s="52">
        <f t="shared" si="50"/>
        <v>0</v>
      </c>
      <c r="G182" s="52">
        <f t="shared" si="50"/>
        <v>0</v>
      </c>
      <c r="H182" s="52">
        <f t="shared" si="50"/>
        <v>0</v>
      </c>
      <c r="I182" s="52">
        <f t="shared" si="50"/>
        <v>1122409.8</v>
      </c>
      <c r="J182" s="52">
        <f t="shared" si="50"/>
        <v>9.9499999999999993</v>
      </c>
      <c r="K182" s="52">
        <f t="shared" si="50"/>
        <v>0</v>
      </c>
      <c r="L182" s="52">
        <f t="shared" si="50"/>
        <v>0</v>
      </c>
      <c r="M182" s="52">
        <f t="shared" si="50"/>
        <v>0</v>
      </c>
      <c r="N182" s="52">
        <f t="shared" si="50"/>
        <v>0</v>
      </c>
    </row>
    <row r="183" spans="4:14" ht="12.75" hidden="1" customHeight="1">
      <c r="D183" s="52">
        <f t="shared" ref="D183:N183" si="51">D136-D10</f>
        <v>0</v>
      </c>
      <c r="E183" s="52">
        <f t="shared" si="51"/>
        <v>0</v>
      </c>
      <c r="F183" s="52">
        <f t="shared" si="51"/>
        <v>0</v>
      </c>
      <c r="G183" s="52">
        <f t="shared" si="51"/>
        <v>0</v>
      </c>
      <c r="H183" s="52">
        <f t="shared" si="51"/>
        <v>0</v>
      </c>
      <c r="I183" s="52">
        <f t="shared" si="51"/>
        <v>0</v>
      </c>
      <c r="J183" s="52">
        <f t="shared" si="51"/>
        <v>0</v>
      </c>
      <c r="K183" s="52">
        <f t="shared" si="51"/>
        <v>0</v>
      </c>
      <c r="L183" s="52">
        <f t="shared" si="51"/>
        <v>0</v>
      </c>
      <c r="M183" s="52">
        <f t="shared" si="51"/>
        <v>0</v>
      </c>
      <c r="N183" s="52">
        <f t="shared" si="51"/>
        <v>0</v>
      </c>
    </row>
    <row r="184" spans="4:14" ht="12.75" hidden="1" customHeight="1">
      <c r="D184" s="52">
        <f t="shared" ref="D184:N184" si="52">D137-D11</f>
        <v>0</v>
      </c>
      <c r="E184" s="52">
        <f t="shared" si="52"/>
        <v>0</v>
      </c>
      <c r="F184" s="52">
        <f t="shared" si="52"/>
        <v>0</v>
      </c>
      <c r="G184" s="52">
        <f t="shared" si="52"/>
        <v>0</v>
      </c>
      <c r="H184" s="52">
        <f t="shared" si="52"/>
        <v>0</v>
      </c>
      <c r="I184" s="52">
        <f t="shared" si="52"/>
        <v>1122409.8</v>
      </c>
      <c r="J184" s="52">
        <f t="shared" si="52"/>
        <v>43.59</v>
      </c>
      <c r="K184" s="52">
        <f t="shared" si="52"/>
        <v>0</v>
      </c>
      <c r="L184" s="52">
        <f t="shared" si="52"/>
        <v>0</v>
      </c>
      <c r="M184" s="52">
        <f t="shared" si="52"/>
        <v>0</v>
      </c>
      <c r="N184" s="52">
        <f t="shared" si="52"/>
        <v>0</v>
      </c>
    </row>
    <row r="185" spans="4:14" ht="12.75" hidden="1" customHeight="1">
      <c r="D185" s="52">
        <f t="shared" ref="D185:N185" si="53">D138-D12</f>
        <v>0</v>
      </c>
      <c r="E185" s="52">
        <f t="shared" si="53"/>
        <v>0</v>
      </c>
      <c r="F185" s="52">
        <f t="shared" si="53"/>
        <v>0</v>
      </c>
      <c r="G185" s="52">
        <f t="shared" si="53"/>
        <v>0</v>
      </c>
      <c r="H185" s="52">
        <f t="shared" si="53"/>
        <v>0</v>
      </c>
      <c r="I185" s="52">
        <f t="shared" si="53"/>
        <v>0</v>
      </c>
      <c r="J185" s="52">
        <f t="shared" si="53"/>
        <v>0</v>
      </c>
      <c r="K185" s="52">
        <f t="shared" si="53"/>
        <v>0</v>
      </c>
      <c r="L185" s="52">
        <f t="shared" si="53"/>
        <v>0</v>
      </c>
      <c r="M185" s="52">
        <f t="shared" si="53"/>
        <v>0</v>
      </c>
      <c r="N185" s="52">
        <f t="shared" si="53"/>
        <v>0</v>
      </c>
    </row>
    <row r="186" spans="4:14" ht="12.75" hidden="1" customHeight="1">
      <c r="D186" s="52">
        <f t="shared" ref="D186:N186" si="54">D139-D13</f>
        <v>0</v>
      </c>
      <c r="E186" s="52">
        <f t="shared" si="54"/>
        <v>0</v>
      </c>
      <c r="F186" s="52">
        <f t="shared" si="54"/>
        <v>0</v>
      </c>
      <c r="G186" s="52">
        <f t="shared" si="54"/>
        <v>0</v>
      </c>
      <c r="H186" s="52">
        <f t="shared" si="54"/>
        <v>0</v>
      </c>
      <c r="I186" s="52">
        <f t="shared" si="54"/>
        <v>0</v>
      </c>
      <c r="J186" s="52">
        <f t="shared" si="54"/>
        <v>0</v>
      </c>
      <c r="K186" s="52">
        <f t="shared" si="54"/>
        <v>0</v>
      </c>
      <c r="L186" s="52">
        <f t="shared" si="54"/>
        <v>0</v>
      </c>
      <c r="M186" s="52">
        <f t="shared" si="54"/>
        <v>0</v>
      </c>
      <c r="N186" s="52">
        <f t="shared" si="54"/>
        <v>0</v>
      </c>
    </row>
    <row r="187" spans="4:14" ht="12.75" hidden="1" customHeight="1">
      <c r="D187" s="52">
        <f t="shared" ref="D187:N187" si="55">D140-D14</f>
        <v>0</v>
      </c>
      <c r="E187" s="52">
        <f t="shared" si="55"/>
        <v>0</v>
      </c>
      <c r="F187" s="52">
        <f t="shared" si="55"/>
        <v>0</v>
      </c>
      <c r="G187" s="52">
        <f t="shared" si="55"/>
        <v>0</v>
      </c>
      <c r="H187" s="52">
        <f t="shared" si="55"/>
        <v>0</v>
      </c>
      <c r="I187" s="52">
        <f t="shared" si="55"/>
        <v>-1202353</v>
      </c>
      <c r="J187" s="52">
        <f t="shared" si="55"/>
        <v>-3.6099999999999994</v>
      </c>
      <c r="K187" s="52">
        <f t="shared" si="55"/>
        <v>-692376</v>
      </c>
      <c r="L187" s="52">
        <f t="shared" si="55"/>
        <v>1.6599999999999966</v>
      </c>
      <c r="M187" s="52">
        <f t="shared" si="55"/>
        <v>-745361</v>
      </c>
      <c r="N187" s="52">
        <f t="shared" si="55"/>
        <v>-7.6294733912220636E-2</v>
      </c>
    </row>
    <row r="188" spans="4:14" ht="12.75" hidden="1" customHeight="1">
      <c r="D188" s="52">
        <f t="shared" ref="D188:N188" si="56">D141-D15</f>
        <v>0</v>
      </c>
      <c r="E188" s="52">
        <f t="shared" si="56"/>
        <v>0</v>
      </c>
      <c r="F188" s="52">
        <f t="shared" si="56"/>
        <v>0</v>
      </c>
      <c r="G188" s="52">
        <f t="shared" si="56"/>
        <v>0</v>
      </c>
      <c r="H188" s="52">
        <f t="shared" si="56"/>
        <v>0</v>
      </c>
      <c r="I188" s="52">
        <f t="shared" si="56"/>
        <v>0</v>
      </c>
      <c r="J188" s="52">
        <f t="shared" si="56"/>
        <v>0</v>
      </c>
      <c r="K188" s="52">
        <f t="shared" si="56"/>
        <v>0</v>
      </c>
      <c r="L188" s="52">
        <f t="shared" si="56"/>
        <v>0</v>
      </c>
      <c r="M188" s="52">
        <f t="shared" si="56"/>
        <v>0</v>
      </c>
      <c r="N188" s="52">
        <f t="shared" si="56"/>
        <v>0</v>
      </c>
    </row>
    <row r="189" spans="4:14" ht="12.75" hidden="1" customHeight="1">
      <c r="D189" s="52">
        <f t="shared" ref="D189:N189" si="57">D142-D16</f>
        <v>0</v>
      </c>
      <c r="E189" s="52">
        <f t="shared" si="57"/>
        <v>0</v>
      </c>
      <c r="F189" s="52">
        <f t="shared" si="57"/>
        <v>0</v>
      </c>
      <c r="G189" s="52">
        <f t="shared" si="57"/>
        <v>0</v>
      </c>
      <c r="H189" s="52">
        <f t="shared" si="57"/>
        <v>0</v>
      </c>
      <c r="I189" s="52">
        <f t="shared" si="57"/>
        <v>0</v>
      </c>
      <c r="J189" s="52">
        <f t="shared" si="57"/>
        <v>0</v>
      </c>
      <c r="K189" s="52">
        <f t="shared" si="57"/>
        <v>0</v>
      </c>
      <c r="L189" s="52">
        <f t="shared" si="57"/>
        <v>0</v>
      </c>
      <c r="M189" s="52">
        <f t="shared" si="57"/>
        <v>0</v>
      </c>
      <c r="N189" s="52">
        <f t="shared" si="57"/>
        <v>-2.3115801846387285E-3</v>
      </c>
    </row>
    <row r="190" spans="4:14" ht="12.75" hidden="1" customHeight="1">
      <c r="D190" s="52">
        <f t="shared" ref="D190:N190" si="58">D143-D17</f>
        <v>0</v>
      </c>
      <c r="E190" s="52">
        <f t="shared" si="58"/>
        <v>0</v>
      </c>
      <c r="F190" s="52">
        <f t="shared" si="58"/>
        <v>0</v>
      </c>
      <c r="G190" s="52">
        <f t="shared" si="58"/>
        <v>0</v>
      </c>
      <c r="H190" s="52">
        <f t="shared" si="58"/>
        <v>0</v>
      </c>
      <c r="I190" s="52">
        <f t="shared" si="58"/>
        <v>0</v>
      </c>
      <c r="J190" s="52">
        <f t="shared" si="58"/>
        <v>0</v>
      </c>
      <c r="K190" s="52">
        <f t="shared" si="58"/>
        <v>0</v>
      </c>
      <c r="L190" s="52">
        <f t="shared" si="58"/>
        <v>0</v>
      </c>
      <c r="M190" s="52">
        <f t="shared" si="58"/>
        <v>0</v>
      </c>
      <c r="N190" s="52">
        <f t="shared" si="58"/>
        <v>0</v>
      </c>
    </row>
    <row r="191" spans="4:14" ht="12.75" hidden="1" customHeight="1">
      <c r="D191" s="52">
        <f t="shared" ref="D191:N191" si="59">D144-D18</f>
        <v>0</v>
      </c>
      <c r="E191" s="52">
        <f t="shared" si="59"/>
        <v>0</v>
      </c>
      <c r="F191" s="52">
        <f t="shared" si="59"/>
        <v>0</v>
      </c>
      <c r="G191" s="52">
        <f t="shared" si="59"/>
        <v>0</v>
      </c>
      <c r="H191" s="52">
        <f t="shared" si="59"/>
        <v>0</v>
      </c>
      <c r="I191" s="52">
        <f t="shared" si="59"/>
        <v>0</v>
      </c>
      <c r="J191" s="52">
        <f t="shared" si="59"/>
        <v>0</v>
      </c>
      <c r="K191" s="52">
        <f t="shared" si="59"/>
        <v>0</v>
      </c>
      <c r="L191" s="52">
        <f t="shared" si="59"/>
        <v>0</v>
      </c>
      <c r="M191" s="52">
        <f t="shared" si="59"/>
        <v>0</v>
      </c>
      <c r="N191" s="52">
        <f t="shared" si="59"/>
        <v>0</v>
      </c>
    </row>
    <row r="192" spans="4:14" ht="12.75" hidden="1" customHeight="1">
      <c r="D192" s="52">
        <f t="shared" ref="D192:N192" si="60">D145-D19</f>
        <v>0</v>
      </c>
      <c r="E192" s="52">
        <f t="shared" si="60"/>
        <v>0</v>
      </c>
      <c r="F192" s="52">
        <f t="shared" si="60"/>
        <v>0</v>
      </c>
      <c r="G192" s="52">
        <f t="shared" si="60"/>
        <v>0</v>
      </c>
      <c r="H192" s="52">
        <f t="shared" si="60"/>
        <v>0</v>
      </c>
      <c r="I192" s="52">
        <f t="shared" si="60"/>
        <v>0</v>
      </c>
      <c r="J192" s="52">
        <f t="shared" si="60"/>
        <v>0</v>
      </c>
      <c r="K192" s="52">
        <f t="shared" si="60"/>
        <v>0</v>
      </c>
      <c r="L192" s="52">
        <f t="shared" si="60"/>
        <v>0</v>
      </c>
      <c r="M192" s="52">
        <f t="shared" si="60"/>
        <v>0</v>
      </c>
      <c r="N192" s="52">
        <f t="shared" si="60"/>
        <v>-2.5875250020845897E-3</v>
      </c>
    </row>
    <row r="193" spans="4:14" ht="12.75" hidden="1" customHeight="1">
      <c r="D193" s="52">
        <f t="shared" ref="D193:N193" si="61">D146-D20</f>
        <v>2.801243681460619E-10</v>
      </c>
      <c r="E193" s="52">
        <f t="shared" si="61"/>
        <v>-9.276845958083868E-11</v>
      </c>
      <c r="F193" s="52">
        <f t="shared" si="61"/>
        <v>1.0095391189679503E-10</v>
      </c>
      <c r="G193" s="52">
        <f t="shared" si="61"/>
        <v>0</v>
      </c>
      <c r="H193" s="52">
        <f t="shared" si="61"/>
        <v>0</v>
      </c>
      <c r="I193" s="52">
        <f t="shared" si="61"/>
        <v>0</v>
      </c>
      <c r="J193" s="52">
        <f t="shared" si="61"/>
        <v>0</v>
      </c>
      <c r="K193" s="52">
        <f t="shared" si="61"/>
        <v>0</v>
      </c>
      <c r="L193" s="52">
        <f t="shared" si="61"/>
        <v>0</v>
      </c>
      <c r="M193" s="52">
        <f t="shared" si="61"/>
        <v>0</v>
      </c>
      <c r="N193" s="52">
        <f t="shared" si="61"/>
        <v>3.5279685342572975E-3</v>
      </c>
    </row>
    <row r="196" spans="4:14" ht="12.75" customHeight="1">
      <c r="D196" s="52"/>
      <c r="E196" s="52"/>
      <c r="F196" s="52"/>
      <c r="G196" s="52"/>
      <c r="H196" s="52"/>
      <c r="I196" s="52"/>
      <c r="J196" s="52"/>
      <c r="K196" s="52"/>
      <c r="L196" s="52"/>
      <c r="M196" s="52"/>
      <c r="N196" s="52"/>
    </row>
    <row r="197" spans="4:14" ht="12.75" customHeight="1">
      <c r="D197" s="52"/>
      <c r="E197" s="52"/>
      <c r="F197" s="52"/>
      <c r="G197" s="52"/>
      <c r="H197" s="52"/>
      <c r="I197" s="52"/>
      <c r="J197" s="52"/>
      <c r="K197" s="52"/>
      <c r="L197" s="52"/>
      <c r="M197" s="52"/>
      <c r="N197" s="52"/>
    </row>
    <row r="198" spans="4:14" ht="12.75" customHeight="1">
      <c r="D198" s="52"/>
      <c r="E198" s="52"/>
      <c r="F198" s="52"/>
      <c r="G198" s="52"/>
      <c r="H198" s="52"/>
      <c r="I198" s="52"/>
      <c r="J198" s="52"/>
      <c r="K198" s="52"/>
      <c r="L198" s="52"/>
      <c r="M198" s="52"/>
      <c r="N198" s="52"/>
    </row>
    <row r="199" spans="4:14" ht="12.75" customHeight="1">
      <c r="D199" s="52"/>
      <c r="E199" s="52"/>
      <c r="F199" s="52"/>
      <c r="G199" s="52"/>
      <c r="H199" s="52"/>
      <c r="I199" s="52"/>
      <c r="J199" s="52"/>
      <c r="K199" s="52"/>
      <c r="L199" s="52"/>
      <c r="M199" s="52"/>
      <c r="N199" s="52"/>
    </row>
    <row r="200" spans="4:14" ht="12.75" customHeight="1">
      <c r="D200" s="52"/>
      <c r="E200" s="52"/>
      <c r="F200" s="52"/>
      <c r="G200" s="52"/>
      <c r="H200" s="52"/>
      <c r="I200" s="52"/>
      <c r="J200" s="52"/>
      <c r="K200" s="52"/>
      <c r="L200" s="52"/>
      <c r="M200" s="52"/>
      <c r="N200" s="52"/>
    </row>
    <row r="201" spans="4:14" ht="12.75" customHeight="1">
      <c r="D201" s="52"/>
      <c r="E201" s="52"/>
      <c r="F201" s="52"/>
      <c r="G201" s="52"/>
      <c r="H201" s="52"/>
      <c r="I201" s="52"/>
      <c r="J201" s="52"/>
      <c r="K201" s="52"/>
      <c r="L201" s="52"/>
      <c r="M201" s="52"/>
      <c r="N201" s="52"/>
    </row>
    <row r="202" spans="4:14" ht="12.75" customHeight="1">
      <c r="D202" s="52"/>
      <c r="E202" s="52"/>
      <c r="F202" s="52"/>
      <c r="G202" s="52"/>
      <c r="H202" s="52"/>
      <c r="I202" s="52"/>
      <c r="J202" s="52"/>
      <c r="K202" s="52"/>
      <c r="L202" s="52"/>
      <c r="M202" s="52"/>
      <c r="N202" s="52"/>
    </row>
    <row r="203" spans="4:14" ht="12.75" customHeight="1">
      <c r="D203" s="52"/>
      <c r="E203" s="52"/>
      <c r="F203" s="52"/>
      <c r="G203" s="52"/>
      <c r="H203" s="52"/>
      <c r="I203" s="52"/>
      <c r="J203" s="52"/>
      <c r="K203" s="52"/>
      <c r="L203" s="52"/>
      <c r="M203" s="52"/>
      <c r="N203" s="52"/>
    </row>
    <row r="204" spans="4:14" ht="12.75" customHeight="1">
      <c r="D204" s="52"/>
      <c r="E204" s="52"/>
      <c r="F204" s="52"/>
      <c r="G204" s="52"/>
      <c r="H204" s="52"/>
      <c r="I204" s="52"/>
      <c r="J204" s="52"/>
      <c r="K204" s="52"/>
      <c r="L204" s="52"/>
      <c r="M204" s="52"/>
      <c r="N204" s="52"/>
    </row>
    <row r="205" spans="4:14" ht="12.75" customHeight="1">
      <c r="D205" s="52"/>
      <c r="E205" s="52"/>
      <c r="F205" s="52"/>
      <c r="G205" s="52"/>
      <c r="H205" s="52"/>
      <c r="I205" s="52"/>
      <c r="J205" s="52"/>
      <c r="K205" s="52"/>
      <c r="L205" s="52"/>
      <c r="M205" s="52"/>
      <c r="N205" s="52"/>
    </row>
    <row r="206" spans="4:14" ht="12.75" customHeight="1">
      <c r="D206" s="52"/>
      <c r="E206" s="52"/>
      <c r="F206" s="52"/>
      <c r="G206" s="52"/>
      <c r="H206" s="52"/>
      <c r="I206" s="52"/>
      <c r="J206" s="52"/>
      <c r="K206" s="52"/>
      <c r="L206" s="52"/>
      <c r="M206" s="52"/>
      <c r="N206" s="52"/>
    </row>
    <row r="207" spans="4:14" ht="12.75" customHeight="1">
      <c r="D207" s="52"/>
      <c r="E207" s="52"/>
      <c r="F207" s="52"/>
      <c r="G207" s="52"/>
      <c r="H207" s="52"/>
      <c r="I207" s="52"/>
      <c r="J207" s="52"/>
      <c r="K207" s="52"/>
      <c r="L207" s="52"/>
      <c r="M207" s="52"/>
      <c r="N207" s="52"/>
    </row>
    <row r="208" spans="4:14" ht="12.75" customHeight="1">
      <c r="D208" s="52"/>
      <c r="E208" s="52"/>
      <c r="F208" s="52"/>
      <c r="G208" s="52"/>
      <c r="H208" s="52"/>
      <c r="I208" s="52"/>
      <c r="J208" s="52"/>
      <c r="K208" s="52"/>
      <c r="L208" s="52"/>
      <c r="M208" s="52"/>
      <c r="N208" s="52"/>
    </row>
    <row r="209" spans="4:14" ht="12.75" customHeight="1">
      <c r="D209" s="52"/>
      <c r="E209" s="52"/>
      <c r="F209" s="52"/>
      <c r="G209" s="52"/>
      <c r="H209" s="52"/>
      <c r="I209" s="52"/>
      <c r="J209" s="52"/>
      <c r="K209" s="52"/>
      <c r="L209" s="52"/>
      <c r="M209" s="52"/>
      <c r="N209" s="52"/>
    </row>
    <row r="210" spans="4:14" ht="12.75" customHeight="1">
      <c r="D210" s="52"/>
      <c r="E210" s="52"/>
      <c r="F210" s="52"/>
      <c r="G210" s="52"/>
      <c r="H210" s="52"/>
      <c r="I210" s="52"/>
      <c r="J210" s="52"/>
      <c r="K210" s="52"/>
      <c r="L210" s="52"/>
      <c r="M210" s="52"/>
      <c r="N210" s="52"/>
    </row>
    <row r="211" spans="4:14" ht="12.75" customHeight="1">
      <c r="D211" s="52"/>
      <c r="E211" s="52"/>
      <c r="F211" s="52"/>
      <c r="G211" s="52"/>
      <c r="H211" s="52"/>
      <c r="I211" s="52"/>
      <c r="J211" s="52"/>
      <c r="K211" s="52"/>
      <c r="L211" s="52"/>
      <c r="M211" s="52"/>
      <c r="N211" s="52"/>
    </row>
  </sheetData>
  <mergeCells count="9">
    <mergeCell ref="B2:N2"/>
    <mergeCell ref="A4:A5"/>
    <mergeCell ref="B4:B5"/>
    <mergeCell ref="C4:C5"/>
    <mergeCell ref="D4:D5"/>
    <mergeCell ref="E4:H4"/>
    <mergeCell ref="I4:J4"/>
    <mergeCell ref="K4:L4"/>
    <mergeCell ref="M4:N4"/>
  </mergeCells>
  <printOptions horizontalCentered="1"/>
  <pageMargins left="0.59055118110236227" right="0.19685039370078741" top="0.23622047244094491" bottom="0.19685039370078741" header="0" footer="0"/>
  <pageSetup paperSize="9" scale="70" orientation="landscape" r:id="rId1"/>
  <headerFooter alignWithMargins="0"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B050"/>
  </sheetPr>
  <dimension ref="A1:N201"/>
  <sheetViews>
    <sheetView showGridLines="0" tabSelected="1" workbookViewId="0">
      <pane ySplit="7" topLeftCell="A8" activePane="bottomLeft" state="frozenSplit"/>
      <selection pane="bottomLeft" activeCell="K135" sqref="K135"/>
    </sheetView>
  </sheetViews>
  <sheetFormatPr defaultRowHeight="12.75" customHeight="1"/>
  <cols>
    <col min="1" max="1" width="7.5703125" style="1" customWidth="1"/>
    <col min="2" max="2" width="37.140625" style="2" customWidth="1"/>
    <col min="3" max="3" width="21.42578125" style="2" hidden="1" customWidth="1"/>
    <col min="4" max="4" width="14.28515625" style="2" customWidth="1"/>
    <col min="5" max="5" width="14.5703125" style="2" hidden="1" customWidth="1"/>
    <col min="6" max="6" width="2.42578125" style="2" hidden="1" customWidth="1"/>
    <col min="7" max="7" width="13.7109375" style="2" customWidth="1"/>
    <col min="8" max="8" width="8.7109375" style="2" customWidth="1"/>
    <col min="9" max="9" width="12.7109375" style="2" customWidth="1"/>
    <col min="10" max="10" width="7.7109375" style="2" customWidth="1"/>
    <col min="11" max="11" width="13.85546875" style="2" customWidth="1"/>
    <col min="12" max="12" width="9.28515625" style="2" customWidth="1"/>
    <col min="13" max="13" width="13.28515625" style="2" customWidth="1"/>
    <col min="14" max="14" width="7.42578125" style="2" customWidth="1"/>
    <col min="15" max="16384" width="9.140625" style="2"/>
  </cols>
  <sheetData>
    <row r="1" spans="1:14" s="119" customFormat="1" ht="12.75" customHeight="1">
      <c r="A1" s="1"/>
      <c r="K1" s="144" t="s">
        <v>248</v>
      </c>
      <c r="L1" s="144"/>
      <c r="M1" s="144"/>
      <c r="N1" s="144"/>
    </row>
    <row r="2" spans="1:14" ht="12.75" customHeight="1">
      <c r="M2" s="119"/>
    </row>
    <row r="3" spans="1:14" ht="36.75" customHeight="1">
      <c r="B3" s="145" t="s">
        <v>251</v>
      </c>
      <c r="C3" s="145"/>
      <c r="D3" s="145"/>
      <c r="E3" s="145"/>
      <c r="F3" s="145"/>
      <c r="G3" s="145"/>
      <c r="H3" s="145"/>
      <c r="I3" s="145"/>
      <c r="J3" s="145"/>
      <c r="K3" s="145"/>
      <c r="L3" s="118"/>
      <c r="M3" s="118"/>
      <c r="N3" s="118"/>
    </row>
    <row r="4" spans="1:14" s="116" customFormat="1" ht="12.75" customHeight="1">
      <c r="A4" s="69"/>
      <c r="C4" s="3"/>
      <c r="D4" s="4"/>
      <c r="E4" s="4"/>
      <c r="F4" s="4"/>
      <c r="G4" s="4"/>
      <c r="H4" s="4"/>
      <c r="I4" s="4"/>
      <c r="J4" s="4"/>
      <c r="K4" s="4"/>
      <c r="L4" s="4"/>
      <c r="M4" s="4"/>
      <c r="N4" s="117" t="s">
        <v>0</v>
      </c>
    </row>
    <row r="5" spans="1:14" s="6" customFormat="1" ht="21" customHeight="1">
      <c r="A5" s="138" t="s">
        <v>1</v>
      </c>
      <c r="B5" s="138" t="s">
        <v>2</v>
      </c>
      <c r="C5" s="138" t="s">
        <v>3</v>
      </c>
      <c r="D5" s="139" t="s">
        <v>254</v>
      </c>
      <c r="E5" s="138" t="s">
        <v>253</v>
      </c>
      <c r="F5" s="138"/>
      <c r="G5" s="138"/>
      <c r="H5" s="138"/>
      <c r="I5" s="138" t="s">
        <v>249</v>
      </c>
      <c r="J5" s="138"/>
      <c r="K5" s="138" t="s">
        <v>250</v>
      </c>
      <c r="L5" s="138"/>
      <c r="M5" s="138" t="s">
        <v>252</v>
      </c>
      <c r="N5" s="138"/>
    </row>
    <row r="6" spans="1:14" s="6" customFormat="1" ht="35.25" customHeight="1">
      <c r="A6" s="138"/>
      <c r="B6" s="138"/>
      <c r="C6" s="138"/>
      <c r="D6" s="140"/>
      <c r="E6" s="7" t="s">
        <v>9</v>
      </c>
      <c r="F6" s="7" t="s">
        <v>10</v>
      </c>
      <c r="G6" s="7" t="s">
        <v>11</v>
      </c>
      <c r="H6" s="7" t="s">
        <v>12</v>
      </c>
      <c r="I6" s="7" t="s">
        <v>13</v>
      </c>
      <c r="J6" s="7" t="s">
        <v>12</v>
      </c>
      <c r="K6" s="7" t="s">
        <v>13</v>
      </c>
      <c r="L6" s="7" t="s">
        <v>12</v>
      </c>
      <c r="M6" s="7" t="s">
        <v>13</v>
      </c>
      <c r="N6" s="7" t="s">
        <v>12</v>
      </c>
    </row>
    <row r="7" spans="1:14" s="11" customFormat="1" ht="15.75" customHeight="1">
      <c r="A7" s="8">
        <v>1</v>
      </c>
      <c r="B7" s="9">
        <v>2</v>
      </c>
      <c r="C7" s="9">
        <v>3</v>
      </c>
      <c r="D7" s="10">
        <v>4</v>
      </c>
      <c r="E7" s="9">
        <v>5</v>
      </c>
      <c r="F7" s="9">
        <v>6</v>
      </c>
      <c r="G7" s="10">
        <v>7</v>
      </c>
      <c r="H7" s="9">
        <v>8</v>
      </c>
      <c r="I7" s="9">
        <v>9</v>
      </c>
      <c r="J7" s="10">
        <v>10</v>
      </c>
      <c r="K7" s="9">
        <v>11</v>
      </c>
      <c r="L7" s="9">
        <v>12</v>
      </c>
      <c r="M7" s="10">
        <v>13</v>
      </c>
      <c r="N7" s="9">
        <v>14</v>
      </c>
    </row>
    <row r="8" spans="1:14" ht="17.25" hidden="1" customHeight="1">
      <c r="A8" s="12"/>
      <c r="B8" s="13"/>
      <c r="C8" s="13"/>
      <c r="D8" s="14"/>
      <c r="E8" s="15"/>
      <c r="F8" s="15"/>
      <c r="G8" s="15"/>
      <c r="H8" s="15"/>
      <c r="I8" s="15"/>
      <c r="J8" s="15"/>
      <c r="K8" s="15"/>
      <c r="L8" s="15"/>
      <c r="M8" s="15"/>
      <c r="N8" s="15"/>
    </row>
    <row r="9" spans="1:14" ht="15" hidden="1">
      <c r="A9" s="16"/>
      <c r="B9" s="17" t="s">
        <v>14</v>
      </c>
      <c r="C9" s="17"/>
      <c r="D9" s="18">
        <v>44035453.780000001</v>
      </c>
      <c r="E9" s="18">
        <v>43361488.310000002</v>
      </c>
      <c r="F9" s="18">
        <v>21442662.600000001</v>
      </c>
      <c r="G9" s="18">
        <v>44588822.810000002</v>
      </c>
      <c r="H9" s="18">
        <v>101.26</v>
      </c>
      <c r="I9" s="18">
        <v>35470810.299999997</v>
      </c>
      <c r="J9" s="19">
        <v>79.55</v>
      </c>
      <c r="K9" s="18">
        <v>36580196.799999997</v>
      </c>
      <c r="L9" s="19">
        <v>103.13</v>
      </c>
      <c r="M9" s="18">
        <v>37830370.799999997</v>
      </c>
      <c r="N9" s="20">
        <v>103.41762513426391</v>
      </c>
    </row>
    <row r="10" spans="1:14" s="27" customFormat="1" ht="28.5" hidden="1">
      <c r="A10" s="21" t="s">
        <v>15</v>
      </c>
      <c r="B10" s="22" t="s">
        <v>16</v>
      </c>
      <c r="C10" s="23"/>
      <c r="D10" s="24">
        <v>12065852.449999999</v>
      </c>
      <c r="E10" s="24">
        <v>11283180.41</v>
      </c>
      <c r="F10" s="25">
        <v>5144853.33</v>
      </c>
      <c r="G10" s="24">
        <v>11283180.41</v>
      </c>
      <c r="H10" s="25">
        <v>93.51</v>
      </c>
      <c r="I10" s="25">
        <v>1122409.8</v>
      </c>
      <c r="J10" s="26">
        <v>9.9499999999999993</v>
      </c>
      <c r="K10" s="25"/>
      <c r="L10" s="26"/>
      <c r="M10" s="25"/>
      <c r="N10" s="24"/>
    </row>
    <row r="11" spans="1:14" s="27" customFormat="1" ht="15" hidden="1">
      <c r="A11" s="28"/>
      <c r="B11" s="29" t="s">
        <v>17</v>
      </c>
      <c r="C11" s="23"/>
      <c r="D11" s="25"/>
      <c r="E11" s="24"/>
      <c r="F11" s="25"/>
      <c r="G11" s="25"/>
      <c r="H11" s="25"/>
      <c r="I11" s="25"/>
      <c r="J11" s="26"/>
      <c r="K11" s="25"/>
      <c r="L11" s="26"/>
      <c r="M11" s="25"/>
      <c r="N11" s="24"/>
    </row>
    <row r="12" spans="1:14" s="27" customFormat="1" ht="15" hidden="1">
      <c r="A12" s="28">
        <v>1</v>
      </c>
      <c r="B12" s="29" t="s">
        <v>18</v>
      </c>
      <c r="C12" s="23"/>
      <c r="D12" s="24">
        <v>2325970.1</v>
      </c>
      <c r="E12" s="24">
        <v>2574631.5</v>
      </c>
      <c r="F12" s="25">
        <v>1404346</v>
      </c>
      <c r="G12" s="24">
        <v>2574631.5</v>
      </c>
      <c r="H12" s="25">
        <v>110.69</v>
      </c>
      <c r="I12" s="24">
        <v>1122409.8</v>
      </c>
      <c r="J12" s="26">
        <v>43.59</v>
      </c>
      <c r="K12" s="25">
        <v>0</v>
      </c>
      <c r="L12" s="26"/>
      <c r="M12" s="25">
        <v>0</v>
      </c>
      <c r="N12" s="24"/>
    </row>
    <row r="13" spans="1:14" s="27" customFormat="1" ht="15" hidden="1">
      <c r="A13" s="28">
        <v>2</v>
      </c>
      <c r="B13" s="29" t="s">
        <v>19</v>
      </c>
      <c r="C13" s="23"/>
      <c r="D13" s="24">
        <v>1236798.7</v>
      </c>
      <c r="E13" s="24">
        <v>236351.4</v>
      </c>
      <c r="F13" s="25">
        <v>118176</v>
      </c>
      <c r="G13" s="24">
        <v>236351.4</v>
      </c>
      <c r="H13" s="25">
        <v>19.11</v>
      </c>
      <c r="I13" s="25">
        <v>0</v>
      </c>
      <c r="J13" s="26"/>
      <c r="K13" s="25">
        <v>0</v>
      </c>
      <c r="L13" s="26"/>
      <c r="M13" s="25">
        <v>0</v>
      </c>
      <c r="N13" s="24"/>
    </row>
    <row r="14" spans="1:14" s="27" customFormat="1" ht="28.5" hidden="1">
      <c r="A14" s="28">
        <v>3</v>
      </c>
      <c r="B14" s="29" t="s">
        <v>20</v>
      </c>
      <c r="C14" s="23"/>
      <c r="D14" s="24">
        <v>8503083.6500000004</v>
      </c>
      <c r="E14" s="24">
        <v>8472197.5099999998</v>
      </c>
      <c r="F14" s="24">
        <v>3622331.33</v>
      </c>
      <c r="G14" s="24">
        <v>8472197.5099999998</v>
      </c>
      <c r="H14" s="25">
        <v>99.64</v>
      </c>
      <c r="I14" s="24">
        <v>0</v>
      </c>
      <c r="J14" s="26"/>
      <c r="K14" s="24">
        <v>0</v>
      </c>
      <c r="L14" s="26"/>
      <c r="M14" s="24">
        <v>0</v>
      </c>
      <c r="N14" s="24"/>
    </row>
    <row r="15" spans="1:14" s="34" customFormat="1" ht="28.5" hidden="1">
      <c r="A15" s="30" t="s">
        <v>21</v>
      </c>
      <c r="B15" s="31" t="s">
        <v>22</v>
      </c>
      <c r="C15" s="31"/>
      <c r="D15" s="32">
        <v>31969601.329999998</v>
      </c>
      <c r="E15" s="32">
        <v>32078307.899999999</v>
      </c>
      <c r="F15" s="32">
        <v>16297809.27</v>
      </c>
      <c r="G15" s="32">
        <v>33305642.399999999</v>
      </c>
      <c r="H15" s="32">
        <v>104.18</v>
      </c>
      <c r="I15" s="33">
        <v>34348400.5</v>
      </c>
      <c r="J15" s="33">
        <v>103.13</v>
      </c>
      <c r="K15" s="33">
        <v>36580196.799999997</v>
      </c>
      <c r="L15" s="33">
        <v>106.5</v>
      </c>
      <c r="M15" s="33">
        <v>37830370.799999997</v>
      </c>
      <c r="N15" s="32">
        <v>103.41762513426391</v>
      </c>
    </row>
    <row r="16" spans="1:14" s="38" customFormat="1" ht="15" hidden="1">
      <c r="A16" s="35"/>
      <c r="B16" s="36" t="s">
        <v>23</v>
      </c>
      <c r="C16" s="36"/>
      <c r="D16" s="37"/>
      <c r="E16" s="37"/>
      <c r="F16" s="37"/>
      <c r="G16" s="37"/>
      <c r="H16" s="37"/>
      <c r="I16" s="37"/>
      <c r="J16" s="37"/>
      <c r="K16" s="37"/>
      <c r="L16" s="37"/>
      <c r="M16" s="37"/>
      <c r="N16" s="37"/>
    </row>
    <row r="17" spans="1:14" s="38" customFormat="1" ht="57" hidden="1">
      <c r="A17" s="39" t="s">
        <v>24</v>
      </c>
      <c r="B17" s="40" t="s">
        <v>25</v>
      </c>
      <c r="C17" s="36"/>
      <c r="D17" s="37">
        <v>2607514.0999999996</v>
      </c>
      <c r="E17" s="37">
        <v>2766736.1</v>
      </c>
      <c r="F17" s="37">
        <v>1407024.63</v>
      </c>
      <c r="G17" s="37">
        <v>3366590.4</v>
      </c>
      <c r="H17" s="37">
        <v>129.11000000000001</v>
      </c>
      <c r="I17" s="37">
        <v>3825394.9</v>
      </c>
      <c r="J17" s="37">
        <v>113.63</v>
      </c>
      <c r="K17" s="37">
        <v>3869642.1</v>
      </c>
      <c r="L17" s="37">
        <v>101.16</v>
      </c>
      <c r="M17" s="37">
        <v>3394539.5</v>
      </c>
      <c r="N17" s="37">
        <v>87.722311580184638</v>
      </c>
    </row>
    <row r="18" spans="1:14" s="38" customFormat="1" ht="15" hidden="1">
      <c r="A18" s="35"/>
      <c r="B18" s="7" t="s">
        <v>23</v>
      </c>
      <c r="C18" s="36"/>
      <c r="D18" s="37"/>
      <c r="E18" s="37"/>
      <c r="F18" s="37"/>
      <c r="G18" s="37"/>
      <c r="H18" s="37"/>
      <c r="I18" s="37"/>
      <c r="J18" s="37"/>
      <c r="K18" s="37"/>
      <c r="L18" s="37"/>
      <c r="M18" s="37"/>
      <c r="N18" s="37"/>
    </row>
    <row r="19" spans="1:14" s="38" customFormat="1" ht="15" hidden="1">
      <c r="A19" s="41" t="s">
        <v>26</v>
      </c>
      <c r="B19" s="42" t="s">
        <v>27</v>
      </c>
      <c r="C19" s="36"/>
      <c r="D19" s="37">
        <v>1787873.4</v>
      </c>
      <c r="E19" s="37">
        <v>1929934</v>
      </c>
      <c r="F19" s="37">
        <v>1228785.25</v>
      </c>
      <c r="G19" s="37">
        <v>2197149</v>
      </c>
      <c r="H19" s="37">
        <v>122.89</v>
      </c>
      <c r="I19" s="37">
        <v>2344837</v>
      </c>
      <c r="J19" s="37">
        <v>106.72</v>
      </c>
      <c r="K19" s="37">
        <v>2344837</v>
      </c>
      <c r="L19" s="37">
        <v>100</v>
      </c>
      <c r="M19" s="37">
        <v>2344837</v>
      </c>
      <c r="N19" s="37">
        <v>100</v>
      </c>
    </row>
    <row r="20" spans="1:14" s="38" customFormat="1" ht="15" hidden="1">
      <c r="A20" s="41" t="s">
        <v>28</v>
      </c>
      <c r="B20" s="42" t="s">
        <v>29</v>
      </c>
      <c r="C20" s="36"/>
      <c r="D20" s="37">
        <v>803744</v>
      </c>
      <c r="E20" s="37">
        <v>827671</v>
      </c>
      <c r="F20" s="37">
        <v>170921.52</v>
      </c>
      <c r="G20" s="37">
        <v>747962</v>
      </c>
      <c r="H20" s="37">
        <v>93.06</v>
      </c>
      <c r="I20" s="37">
        <v>875107</v>
      </c>
      <c r="J20" s="37">
        <v>117</v>
      </c>
      <c r="K20" s="37">
        <v>919423</v>
      </c>
      <c r="L20" s="37">
        <v>105.06</v>
      </c>
      <c r="M20" s="37">
        <v>941421</v>
      </c>
      <c r="N20" s="37">
        <v>102.39258752500209</v>
      </c>
    </row>
    <row r="21" spans="1:14" s="38" customFormat="1" ht="15" hidden="1">
      <c r="A21" s="43" t="s">
        <v>30</v>
      </c>
      <c r="B21" s="42" t="s">
        <v>31</v>
      </c>
      <c r="C21" s="36"/>
      <c r="D21" s="37">
        <v>15896.699999999721</v>
      </c>
      <c r="E21" s="37">
        <v>9131.1000000000931</v>
      </c>
      <c r="F21" s="37">
        <v>7317.8599999998987</v>
      </c>
      <c r="G21" s="37">
        <v>421479.39999999997</v>
      </c>
      <c r="H21" s="37">
        <v>2651.36</v>
      </c>
      <c r="I21" s="37">
        <v>605450.9</v>
      </c>
      <c r="J21" s="37">
        <v>143.65</v>
      </c>
      <c r="K21" s="37">
        <v>605382.1</v>
      </c>
      <c r="L21" s="37">
        <v>99.99</v>
      </c>
      <c r="M21" s="37">
        <v>108281.49999999999</v>
      </c>
      <c r="N21" s="37">
        <v>17.886472031465743</v>
      </c>
    </row>
    <row r="22" spans="1:14" s="38" customFormat="1" ht="14.25" hidden="1">
      <c r="A22" s="39" t="s">
        <v>32</v>
      </c>
      <c r="B22" s="40" t="s">
        <v>33</v>
      </c>
      <c r="C22" s="36"/>
      <c r="D22" s="44">
        <v>14684.462890000001</v>
      </c>
      <c r="E22" s="44">
        <v>10428</v>
      </c>
      <c r="F22" s="44">
        <v>7468.2950000000001</v>
      </c>
      <c r="G22" s="44">
        <v>10428</v>
      </c>
      <c r="H22" s="44">
        <v>71.010000000000005</v>
      </c>
      <c r="I22" s="44">
        <v>10937.8</v>
      </c>
      <c r="J22" s="44">
        <v>104.89</v>
      </c>
      <c r="K22" s="44">
        <v>10942.699999999999</v>
      </c>
      <c r="L22" s="44">
        <v>100.04</v>
      </c>
      <c r="M22" s="44">
        <v>10938.699999999999</v>
      </c>
      <c r="N22" s="44">
        <v>99.963445950268209</v>
      </c>
    </row>
    <row r="23" spans="1:14" s="38" customFormat="1" ht="30" hidden="1">
      <c r="A23" s="35" t="s">
        <v>34</v>
      </c>
      <c r="B23" s="45" t="s">
        <v>35</v>
      </c>
      <c r="C23" s="46"/>
      <c r="D23" s="47">
        <v>757.92478000000006</v>
      </c>
      <c r="E23" s="47">
        <v>478</v>
      </c>
      <c r="F23" s="47">
        <v>256.11700000000002</v>
      </c>
      <c r="G23" s="47">
        <v>478</v>
      </c>
      <c r="H23" s="47">
        <v>63.07</v>
      </c>
      <c r="I23" s="47">
        <v>480.2</v>
      </c>
      <c r="J23" s="47">
        <v>100.46</v>
      </c>
      <c r="K23" s="47">
        <v>480.2</v>
      </c>
      <c r="L23" s="47">
        <v>100</v>
      </c>
      <c r="M23" s="47">
        <v>480.2</v>
      </c>
      <c r="N23" s="48">
        <v>100</v>
      </c>
    </row>
    <row r="24" spans="1:14" s="38" customFormat="1" ht="30" hidden="1">
      <c r="A24" s="35" t="s">
        <v>36</v>
      </c>
      <c r="B24" s="45" t="s">
        <v>37</v>
      </c>
      <c r="C24" s="46"/>
      <c r="D24" s="47">
        <v>754.80907999999999</v>
      </c>
      <c r="E24" s="47">
        <v>750</v>
      </c>
      <c r="F24" s="47">
        <v>315.40499999999997</v>
      </c>
      <c r="G24" s="47">
        <v>750</v>
      </c>
      <c r="H24" s="47">
        <v>99.36</v>
      </c>
      <c r="I24" s="47">
        <v>660.5</v>
      </c>
      <c r="J24" s="47">
        <v>88.07</v>
      </c>
      <c r="K24" s="47">
        <v>660.5</v>
      </c>
      <c r="L24" s="47">
        <v>100</v>
      </c>
      <c r="M24" s="47">
        <v>660.5</v>
      </c>
      <c r="N24" s="47">
        <v>100</v>
      </c>
    </row>
    <row r="25" spans="1:14" s="38" customFormat="1" ht="30" hidden="1">
      <c r="A25" s="35" t="s">
        <v>38</v>
      </c>
      <c r="B25" s="45" t="s">
        <v>39</v>
      </c>
      <c r="C25" s="46"/>
      <c r="D25" s="47">
        <v>7500</v>
      </c>
      <c r="E25" s="47">
        <v>6200</v>
      </c>
      <c r="F25" s="47">
        <v>4959</v>
      </c>
      <c r="G25" s="47">
        <v>6200</v>
      </c>
      <c r="H25" s="47">
        <v>82.67</v>
      </c>
      <c r="I25" s="47">
        <v>7066.7</v>
      </c>
      <c r="J25" s="47">
        <v>113.98</v>
      </c>
      <c r="K25" s="47">
        <v>7066.7</v>
      </c>
      <c r="L25" s="47">
        <v>100</v>
      </c>
      <c r="M25" s="47">
        <v>7066.7</v>
      </c>
      <c r="N25" s="48">
        <v>100</v>
      </c>
    </row>
    <row r="26" spans="1:14" s="38" customFormat="1" ht="30" hidden="1">
      <c r="A26" s="49" t="s">
        <v>40</v>
      </c>
      <c r="B26" s="45" t="s">
        <v>41</v>
      </c>
      <c r="C26" s="46"/>
      <c r="D26" s="47">
        <v>0</v>
      </c>
      <c r="E26" s="47">
        <v>0</v>
      </c>
      <c r="F26" s="47">
        <v>3.3</v>
      </c>
      <c r="G26" s="47">
        <v>0</v>
      </c>
      <c r="H26" s="47"/>
      <c r="I26" s="47">
        <v>13.4</v>
      </c>
      <c r="J26" s="47"/>
      <c r="K26" s="47">
        <v>18.3</v>
      </c>
      <c r="L26" s="47">
        <v>136.57</v>
      </c>
      <c r="M26" s="47">
        <v>14.3</v>
      </c>
      <c r="N26" s="48">
        <v>78.142076502732237</v>
      </c>
    </row>
    <row r="27" spans="1:14" s="38" customFormat="1" ht="30" hidden="1">
      <c r="A27" s="35" t="s">
        <v>42</v>
      </c>
      <c r="B27" s="45" t="s">
        <v>43</v>
      </c>
      <c r="C27" s="46"/>
      <c r="D27" s="47">
        <v>2509.8589400000001</v>
      </c>
      <c r="E27" s="47">
        <v>2500</v>
      </c>
      <c r="F27" s="47">
        <v>1535.5309999999999</v>
      </c>
      <c r="G27" s="47">
        <v>2500</v>
      </c>
      <c r="H27" s="47">
        <v>99.61</v>
      </c>
      <c r="I27" s="47">
        <v>2250</v>
      </c>
      <c r="J27" s="47">
        <v>90</v>
      </c>
      <c r="K27" s="47">
        <v>2250</v>
      </c>
      <c r="L27" s="47">
        <v>100</v>
      </c>
      <c r="M27" s="47">
        <v>2250</v>
      </c>
      <c r="N27" s="48">
        <v>100</v>
      </c>
    </row>
    <row r="28" spans="1:14" s="38" customFormat="1" ht="45" hidden="1">
      <c r="A28" s="35" t="s">
        <v>44</v>
      </c>
      <c r="B28" s="45" t="s">
        <v>45</v>
      </c>
      <c r="C28" s="46"/>
      <c r="D28" s="47">
        <v>3161.8700899999999</v>
      </c>
      <c r="E28" s="47">
        <v>500</v>
      </c>
      <c r="F28" s="47">
        <v>398.94200000000001</v>
      </c>
      <c r="G28" s="47">
        <v>500</v>
      </c>
      <c r="H28" s="47">
        <v>15.81</v>
      </c>
      <c r="I28" s="47">
        <v>467</v>
      </c>
      <c r="J28" s="47">
        <v>93.4</v>
      </c>
      <c r="K28" s="47">
        <v>467</v>
      </c>
      <c r="L28" s="47">
        <v>100</v>
      </c>
      <c r="M28" s="47">
        <v>467</v>
      </c>
      <c r="N28" s="48">
        <v>100</v>
      </c>
    </row>
    <row r="29" spans="1:14" s="38" customFormat="1" ht="71.25" hidden="1">
      <c r="A29" s="39" t="s">
        <v>46</v>
      </c>
      <c r="B29" s="40" t="s">
        <v>47</v>
      </c>
      <c r="C29" s="36"/>
      <c r="D29" s="37">
        <v>0</v>
      </c>
      <c r="E29" s="37">
        <v>54285.8</v>
      </c>
      <c r="F29" s="37">
        <v>26295.43</v>
      </c>
      <c r="G29" s="37">
        <v>54285.799999999996</v>
      </c>
      <c r="H29" s="37"/>
      <c r="I29" s="44">
        <v>54286.400000000001</v>
      </c>
      <c r="J29" s="44">
        <v>100</v>
      </c>
      <c r="K29" s="44">
        <v>54286.400000000001</v>
      </c>
      <c r="L29" s="44">
        <v>100</v>
      </c>
      <c r="M29" s="44">
        <v>54286.400000000001</v>
      </c>
      <c r="N29" s="44">
        <v>100</v>
      </c>
    </row>
    <row r="30" spans="1:14" s="38" customFormat="1" ht="28.5" hidden="1">
      <c r="A30" s="39" t="s">
        <v>48</v>
      </c>
      <c r="B30" s="40" t="s">
        <v>49</v>
      </c>
      <c r="C30" s="36"/>
      <c r="D30" s="37">
        <v>124.56</v>
      </c>
      <c r="E30" s="37">
        <v>0</v>
      </c>
      <c r="F30" s="37">
        <v>62.3</v>
      </c>
      <c r="G30" s="37">
        <v>124.6</v>
      </c>
      <c r="H30" s="37">
        <v>100.03</v>
      </c>
      <c r="I30" s="37">
        <v>124.6</v>
      </c>
      <c r="J30" s="37">
        <v>100</v>
      </c>
      <c r="K30" s="37">
        <v>124.6</v>
      </c>
      <c r="L30" s="37">
        <v>100</v>
      </c>
      <c r="M30" s="37">
        <v>124.6</v>
      </c>
      <c r="N30" s="37">
        <v>100</v>
      </c>
    </row>
    <row r="31" spans="1:14" s="38" customFormat="1" ht="42.75" hidden="1">
      <c r="A31" s="39" t="s">
        <v>50</v>
      </c>
      <c r="B31" s="50" t="s">
        <v>51</v>
      </c>
      <c r="C31" s="51"/>
      <c r="D31" s="44">
        <v>29347278.207109999</v>
      </c>
      <c r="E31" s="44">
        <v>29246857.999999996</v>
      </c>
      <c r="F31" s="44">
        <v>14856958.615</v>
      </c>
      <c r="G31" s="44">
        <v>29874213.599999998</v>
      </c>
      <c r="H31" s="44">
        <v>101.8</v>
      </c>
      <c r="I31" s="44">
        <v>30457656.800000001</v>
      </c>
      <c r="J31" s="44">
        <v>101.95</v>
      </c>
      <c r="K31" s="44">
        <v>32645200.999999996</v>
      </c>
      <c r="L31" s="44">
        <v>107.18</v>
      </c>
      <c r="M31" s="44">
        <v>34370481.599999994</v>
      </c>
      <c r="N31" s="44">
        <v>105.28494402592284</v>
      </c>
    </row>
    <row r="32" spans="1:14" ht="12.75" hidden="1" customHeight="1">
      <c r="D32" s="52"/>
      <c r="E32" s="52"/>
      <c r="F32" s="52"/>
      <c r="G32" s="52"/>
      <c r="H32" s="52"/>
      <c r="I32" s="52"/>
      <c r="J32" s="52"/>
      <c r="K32" s="52"/>
      <c r="L32" s="52"/>
      <c r="M32" s="52"/>
      <c r="N32" s="52"/>
    </row>
    <row r="33" spans="1:14" s="38" customFormat="1" ht="14.25" hidden="1">
      <c r="A33" s="53"/>
      <c r="B33" s="54" t="s">
        <v>22</v>
      </c>
      <c r="C33" s="55" t="s">
        <v>52</v>
      </c>
      <c r="D33" s="56">
        <v>31969601.329999998</v>
      </c>
      <c r="E33" s="56">
        <v>32078307.899999999</v>
      </c>
      <c r="F33" s="56">
        <v>16297809.27</v>
      </c>
      <c r="G33" s="56">
        <v>33305642.399999999</v>
      </c>
      <c r="H33" s="56">
        <v>104.18</v>
      </c>
      <c r="I33" s="57">
        <v>34348400.5</v>
      </c>
      <c r="J33" s="57">
        <v>103.13</v>
      </c>
      <c r="K33" s="57">
        <v>36580196.799999997</v>
      </c>
      <c r="L33" s="57">
        <v>106.5</v>
      </c>
      <c r="M33" s="57">
        <v>37830370.799999997</v>
      </c>
      <c r="N33" s="57">
        <v>103.42</v>
      </c>
    </row>
    <row r="34" spans="1:14" s="38" customFormat="1" hidden="1">
      <c r="A34" s="12" t="s">
        <v>24</v>
      </c>
      <c r="B34" s="58" t="s">
        <v>53</v>
      </c>
      <c r="C34" s="59" t="s">
        <v>54</v>
      </c>
      <c r="D34" s="60">
        <v>18738358.600000001</v>
      </c>
      <c r="E34" s="60">
        <v>18510140.699999999</v>
      </c>
      <c r="F34" s="60">
        <v>9813688.5399999991</v>
      </c>
      <c r="G34" s="60">
        <v>19319832.100000001</v>
      </c>
      <c r="H34" s="60">
        <v>103.1</v>
      </c>
      <c r="I34" s="60">
        <v>18951027.800000001</v>
      </c>
      <c r="J34" s="60">
        <v>98.09</v>
      </c>
      <c r="K34" s="60">
        <v>20233558.699999999</v>
      </c>
      <c r="L34" s="60">
        <v>106.77</v>
      </c>
      <c r="M34" s="60">
        <v>21342920.199999999</v>
      </c>
      <c r="N34" s="60">
        <v>105.48</v>
      </c>
    </row>
    <row r="35" spans="1:14" hidden="1">
      <c r="A35" s="12" t="s">
        <v>26</v>
      </c>
      <c r="B35" s="58" t="s">
        <v>55</v>
      </c>
      <c r="C35" s="59" t="s">
        <v>56</v>
      </c>
      <c r="D35" s="60">
        <v>8120813.5800000001</v>
      </c>
      <c r="E35" s="60">
        <v>8143890</v>
      </c>
      <c r="F35" s="60">
        <v>5180014.41</v>
      </c>
      <c r="G35" s="60">
        <v>9027184.4000000004</v>
      </c>
      <c r="H35" s="60">
        <v>111.16</v>
      </c>
      <c r="I35" s="60">
        <v>8349577</v>
      </c>
      <c r="J35" s="60">
        <v>92.49</v>
      </c>
      <c r="K35" s="60">
        <v>8794593</v>
      </c>
      <c r="L35" s="60">
        <v>105.33</v>
      </c>
      <c r="M35" s="60">
        <v>9068909</v>
      </c>
      <c r="N35" s="60">
        <v>103.12</v>
      </c>
    </row>
    <row r="36" spans="1:14" hidden="1">
      <c r="A36" s="12" t="s">
        <v>28</v>
      </c>
      <c r="B36" s="58" t="s">
        <v>57</v>
      </c>
      <c r="C36" s="59" t="s">
        <v>58</v>
      </c>
      <c r="D36" s="60">
        <v>10617545.02</v>
      </c>
      <c r="E36" s="60">
        <v>10366250.699999999</v>
      </c>
      <c r="F36" s="60">
        <v>4633674.13</v>
      </c>
      <c r="G36" s="60">
        <v>10292647.699999999</v>
      </c>
      <c r="H36" s="60">
        <v>96.94</v>
      </c>
      <c r="I36" s="60">
        <v>10601450.800000001</v>
      </c>
      <c r="J36" s="60">
        <v>103</v>
      </c>
      <c r="K36" s="60">
        <v>11438965.699999999</v>
      </c>
      <c r="L36" s="60">
        <v>107.9</v>
      </c>
      <c r="M36" s="60">
        <v>12274011.199999999</v>
      </c>
      <c r="N36" s="60">
        <v>107.3</v>
      </c>
    </row>
    <row r="37" spans="1:14" s="38" customFormat="1" ht="31.5" hidden="1">
      <c r="A37" s="12" t="s">
        <v>32</v>
      </c>
      <c r="B37" s="58" t="s">
        <v>59</v>
      </c>
      <c r="C37" s="59" t="s">
        <v>60</v>
      </c>
      <c r="D37" s="60">
        <v>1793559</v>
      </c>
      <c r="E37" s="60">
        <v>1938092</v>
      </c>
      <c r="F37" s="60">
        <v>1232933.8500000001</v>
      </c>
      <c r="G37" s="60">
        <v>2205287</v>
      </c>
      <c r="H37" s="60">
        <v>122.96</v>
      </c>
      <c r="I37" s="60">
        <v>2352826</v>
      </c>
      <c r="J37" s="60">
        <v>106.69</v>
      </c>
      <c r="K37" s="60">
        <v>2352826</v>
      </c>
      <c r="L37" s="60">
        <v>100</v>
      </c>
      <c r="M37" s="60">
        <v>2352826</v>
      </c>
      <c r="N37" s="60">
        <v>100</v>
      </c>
    </row>
    <row r="38" spans="1:14" s="38" customFormat="1" hidden="1">
      <c r="A38" s="12" t="s">
        <v>46</v>
      </c>
      <c r="B38" s="58" t="s">
        <v>61</v>
      </c>
      <c r="C38" s="59" t="s">
        <v>62</v>
      </c>
      <c r="D38" s="60">
        <v>1370332.04</v>
      </c>
      <c r="E38" s="60">
        <v>1358999</v>
      </c>
      <c r="F38" s="60">
        <v>744145.57</v>
      </c>
      <c r="G38" s="60">
        <v>1358999</v>
      </c>
      <c r="H38" s="60">
        <v>99.17</v>
      </c>
      <c r="I38" s="60">
        <v>1357158</v>
      </c>
      <c r="J38" s="60">
        <v>99.86</v>
      </c>
      <c r="K38" s="60">
        <v>1357158</v>
      </c>
      <c r="L38" s="60">
        <v>100</v>
      </c>
      <c r="M38" s="60">
        <v>1357158</v>
      </c>
      <c r="N38" s="60">
        <v>100</v>
      </c>
    </row>
    <row r="39" spans="1:14" ht="21" hidden="1">
      <c r="A39" s="12" t="s">
        <v>63</v>
      </c>
      <c r="B39" s="58" t="s">
        <v>64</v>
      </c>
      <c r="C39" s="59" t="s">
        <v>65</v>
      </c>
      <c r="D39" s="60">
        <v>1370100.83</v>
      </c>
      <c r="E39" s="60">
        <v>1358999</v>
      </c>
      <c r="F39" s="60">
        <v>744148.46</v>
      </c>
      <c r="G39" s="60">
        <v>1358999</v>
      </c>
      <c r="H39" s="60">
        <v>99.19</v>
      </c>
      <c r="I39" s="60">
        <v>1357158</v>
      </c>
      <c r="J39" s="60">
        <v>99.86</v>
      </c>
      <c r="K39" s="60">
        <v>1357158</v>
      </c>
      <c r="L39" s="60">
        <v>100</v>
      </c>
      <c r="M39" s="60">
        <v>1357158</v>
      </c>
      <c r="N39" s="60">
        <v>100</v>
      </c>
    </row>
    <row r="40" spans="1:14" s="38" customFormat="1" hidden="1">
      <c r="A40" s="12" t="s">
        <v>48</v>
      </c>
      <c r="B40" s="58" t="s">
        <v>66</v>
      </c>
      <c r="C40" s="59" t="s">
        <v>67</v>
      </c>
      <c r="D40" s="60">
        <v>7029288.9500000002</v>
      </c>
      <c r="E40" s="60">
        <v>7543408</v>
      </c>
      <c r="F40" s="60">
        <v>3249626.5</v>
      </c>
      <c r="G40" s="60">
        <v>7123651</v>
      </c>
      <c r="H40" s="60">
        <v>101.34</v>
      </c>
      <c r="I40" s="60">
        <v>8098709</v>
      </c>
      <c r="J40" s="60">
        <v>113.69</v>
      </c>
      <c r="K40" s="60">
        <v>9030633</v>
      </c>
      <c r="L40" s="60">
        <v>111.51</v>
      </c>
      <c r="M40" s="60">
        <v>9568671</v>
      </c>
      <c r="N40" s="60">
        <v>105.96</v>
      </c>
    </row>
    <row r="41" spans="1:14" hidden="1">
      <c r="A41" s="12" t="s">
        <v>68</v>
      </c>
      <c r="B41" s="58" t="s">
        <v>69</v>
      </c>
      <c r="C41" s="59" t="s">
        <v>70</v>
      </c>
      <c r="D41" s="60">
        <v>6225342.8600000003</v>
      </c>
      <c r="E41" s="60">
        <v>6715737</v>
      </c>
      <c r="F41" s="60">
        <v>3078431.98</v>
      </c>
      <c r="G41" s="60">
        <v>6375374</v>
      </c>
      <c r="H41" s="60">
        <v>102.41</v>
      </c>
      <c r="I41" s="60">
        <v>7223602</v>
      </c>
      <c r="J41" s="60">
        <v>113.3</v>
      </c>
      <c r="K41" s="60">
        <v>8111210</v>
      </c>
      <c r="L41" s="60">
        <v>112.29</v>
      </c>
      <c r="M41" s="60">
        <v>8627250</v>
      </c>
      <c r="N41" s="60">
        <v>106.36</v>
      </c>
    </row>
    <row r="42" spans="1:14" hidden="1">
      <c r="A42" s="12" t="s">
        <v>71</v>
      </c>
      <c r="B42" s="58" t="s">
        <v>72</v>
      </c>
      <c r="C42" s="59" t="s">
        <v>73</v>
      </c>
      <c r="D42" s="60">
        <v>803744.01</v>
      </c>
      <c r="E42" s="60">
        <v>827671</v>
      </c>
      <c r="F42" s="60">
        <v>170921.52</v>
      </c>
      <c r="G42" s="60">
        <v>747962</v>
      </c>
      <c r="H42" s="60">
        <v>93.06</v>
      </c>
      <c r="I42" s="60">
        <v>875107</v>
      </c>
      <c r="J42" s="60">
        <v>117</v>
      </c>
      <c r="K42" s="60">
        <v>919423</v>
      </c>
      <c r="L42" s="60">
        <v>105.06</v>
      </c>
      <c r="M42" s="60">
        <v>941421</v>
      </c>
      <c r="N42" s="60">
        <v>102.39</v>
      </c>
    </row>
    <row r="43" spans="1:14" s="38" customFormat="1" ht="31.5" hidden="1">
      <c r="A43" s="12" t="s">
        <v>50</v>
      </c>
      <c r="B43" s="58" t="s">
        <v>74</v>
      </c>
      <c r="C43" s="59" t="s">
        <v>75</v>
      </c>
      <c r="D43" s="60">
        <v>2166286.83</v>
      </c>
      <c r="E43" s="60">
        <v>2142154</v>
      </c>
      <c r="F43" s="60">
        <v>877570.85</v>
      </c>
      <c r="G43" s="60">
        <v>2211154</v>
      </c>
      <c r="H43" s="60">
        <v>102.07</v>
      </c>
      <c r="I43" s="60">
        <v>2242211</v>
      </c>
      <c r="J43" s="60">
        <v>101.4</v>
      </c>
      <c r="K43" s="60">
        <v>2244407</v>
      </c>
      <c r="L43" s="60">
        <v>100.1</v>
      </c>
      <c r="M43" s="60">
        <v>2336462</v>
      </c>
      <c r="N43" s="60">
        <v>104.1</v>
      </c>
    </row>
    <row r="44" spans="1:14" hidden="1">
      <c r="A44" s="12" t="s">
        <v>76</v>
      </c>
      <c r="B44" s="58" t="s">
        <v>77</v>
      </c>
      <c r="C44" s="59" t="s">
        <v>78</v>
      </c>
      <c r="D44" s="60">
        <v>2159195.29</v>
      </c>
      <c r="E44" s="60">
        <v>2135439</v>
      </c>
      <c r="F44" s="60">
        <v>876839.07</v>
      </c>
      <c r="G44" s="60">
        <v>2204439</v>
      </c>
      <c r="H44" s="60">
        <v>102.1</v>
      </c>
      <c r="I44" s="60">
        <v>2235254</v>
      </c>
      <c r="J44" s="60">
        <v>101.4</v>
      </c>
      <c r="K44" s="60">
        <v>2237407</v>
      </c>
      <c r="L44" s="60">
        <v>100.1</v>
      </c>
      <c r="M44" s="60">
        <v>2329462</v>
      </c>
      <c r="N44" s="60">
        <v>104.11</v>
      </c>
    </row>
    <row r="45" spans="1:14" ht="31.5" hidden="1">
      <c r="A45" s="12" t="s">
        <v>79</v>
      </c>
      <c r="B45" s="58" t="s">
        <v>80</v>
      </c>
      <c r="C45" s="59" t="s">
        <v>81</v>
      </c>
      <c r="D45" s="60">
        <v>7091.54</v>
      </c>
      <c r="E45" s="60">
        <v>6715</v>
      </c>
      <c r="F45" s="60">
        <v>731.78</v>
      </c>
      <c r="G45" s="60">
        <v>6715</v>
      </c>
      <c r="H45" s="60">
        <v>94.69</v>
      </c>
      <c r="I45" s="60">
        <v>6957</v>
      </c>
      <c r="J45" s="60">
        <v>103.6</v>
      </c>
      <c r="K45" s="60">
        <v>7000</v>
      </c>
      <c r="L45" s="60">
        <v>100.62</v>
      </c>
      <c r="M45" s="60">
        <v>7000</v>
      </c>
      <c r="N45" s="60">
        <v>100</v>
      </c>
    </row>
    <row r="46" spans="1:14" s="38" customFormat="1" hidden="1">
      <c r="A46" s="12" t="s">
        <v>82</v>
      </c>
      <c r="B46" s="58" t="s">
        <v>83</v>
      </c>
      <c r="C46" s="59" t="s">
        <v>84</v>
      </c>
      <c r="D46" s="60">
        <v>108016.02</v>
      </c>
      <c r="E46" s="60">
        <v>76967.100000000006</v>
      </c>
      <c r="F46" s="60">
        <v>68885.320000000007</v>
      </c>
      <c r="G46" s="60">
        <v>149348.6</v>
      </c>
      <c r="H46" s="60">
        <v>138.27000000000001</v>
      </c>
      <c r="I46" s="60">
        <v>150446.9</v>
      </c>
      <c r="J46" s="60">
        <v>100.74</v>
      </c>
      <c r="K46" s="60">
        <v>153205.9</v>
      </c>
      <c r="L46" s="60">
        <v>101.83</v>
      </c>
      <c r="M46" s="60">
        <v>154599</v>
      </c>
      <c r="N46" s="60">
        <v>100.91</v>
      </c>
    </row>
    <row r="47" spans="1:14" s="38" customFormat="1" ht="42" hidden="1">
      <c r="A47" s="12" t="s">
        <v>85</v>
      </c>
      <c r="B47" s="58" t="s">
        <v>86</v>
      </c>
      <c r="C47" s="59" t="s">
        <v>87</v>
      </c>
      <c r="D47" s="60">
        <v>106716.42</v>
      </c>
      <c r="E47" s="60">
        <v>79566.5</v>
      </c>
      <c r="F47" s="60">
        <v>18889.72</v>
      </c>
      <c r="G47" s="60">
        <v>85560.7</v>
      </c>
      <c r="H47" s="60">
        <v>80.180000000000007</v>
      </c>
      <c r="I47" s="60">
        <v>95591.7</v>
      </c>
      <c r="J47" s="60">
        <v>111.72</v>
      </c>
      <c r="K47" s="60">
        <v>102069.9</v>
      </c>
      <c r="L47" s="60">
        <v>106.78</v>
      </c>
      <c r="M47" s="60">
        <v>103324.7</v>
      </c>
      <c r="N47" s="60">
        <v>101.23</v>
      </c>
    </row>
    <row r="48" spans="1:14" s="38" customFormat="1" ht="21" hidden="1">
      <c r="A48" s="12" t="s">
        <v>88</v>
      </c>
      <c r="B48" s="58" t="s">
        <v>89</v>
      </c>
      <c r="C48" s="59" t="s">
        <v>90</v>
      </c>
      <c r="D48" s="60">
        <v>181416.46</v>
      </c>
      <c r="E48" s="60">
        <v>176308.2</v>
      </c>
      <c r="F48" s="60">
        <v>80751.740000000005</v>
      </c>
      <c r="G48" s="60">
        <v>171209</v>
      </c>
      <c r="H48" s="60">
        <v>94.37</v>
      </c>
      <c r="I48" s="60">
        <v>172874.5</v>
      </c>
      <c r="J48" s="60">
        <v>100.97</v>
      </c>
      <c r="K48" s="60">
        <v>180144.5</v>
      </c>
      <c r="L48" s="60">
        <v>104.21</v>
      </c>
      <c r="M48" s="60">
        <v>185239.7</v>
      </c>
      <c r="N48" s="60">
        <v>102.83</v>
      </c>
    </row>
    <row r="49" spans="1:14" s="38" customFormat="1" ht="31.5" hidden="1">
      <c r="A49" s="12" t="s">
        <v>91</v>
      </c>
      <c r="B49" s="58" t="s">
        <v>92</v>
      </c>
      <c r="C49" s="59" t="s">
        <v>93</v>
      </c>
      <c r="D49" s="60">
        <v>95130.62</v>
      </c>
      <c r="E49" s="60">
        <v>75760.2</v>
      </c>
      <c r="F49" s="60">
        <v>60411.64</v>
      </c>
      <c r="G49" s="60">
        <v>495997.7</v>
      </c>
      <c r="H49" s="60">
        <v>521.39</v>
      </c>
      <c r="I49" s="60">
        <v>684220.2</v>
      </c>
      <c r="J49" s="60">
        <v>137.94999999999999</v>
      </c>
      <c r="K49" s="60">
        <v>683972.2</v>
      </c>
      <c r="L49" s="60">
        <v>99.96</v>
      </c>
      <c r="M49" s="60">
        <v>186674.5</v>
      </c>
      <c r="N49" s="60">
        <v>27.29</v>
      </c>
    </row>
    <row r="50" spans="1:14" s="38" customFormat="1" ht="21" hidden="1">
      <c r="A50" s="12" t="s">
        <v>94</v>
      </c>
      <c r="B50" s="58" t="s">
        <v>95</v>
      </c>
      <c r="C50" s="59" t="s">
        <v>96</v>
      </c>
      <c r="D50" s="60">
        <v>68208.08</v>
      </c>
      <c r="E50" s="60">
        <v>130</v>
      </c>
      <c r="F50" s="60">
        <v>3113.59</v>
      </c>
      <c r="G50" s="60">
        <v>7696.5</v>
      </c>
      <c r="H50" s="60">
        <v>11.28</v>
      </c>
      <c r="I50" s="60">
        <v>1524</v>
      </c>
      <c r="J50" s="60">
        <v>19.8</v>
      </c>
      <c r="K50" s="60">
        <v>1421.2</v>
      </c>
      <c r="L50" s="60">
        <v>93.25</v>
      </c>
      <c r="M50" s="60">
        <v>998.4</v>
      </c>
      <c r="N50" s="60">
        <v>70.25</v>
      </c>
    </row>
    <row r="51" spans="1:14" s="38" customFormat="1" ht="21" hidden="1">
      <c r="A51" s="12" t="s">
        <v>97</v>
      </c>
      <c r="B51" s="58" t="s">
        <v>98</v>
      </c>
      <c r="C51" s="59" t="s">
        <v>99</v>
      </c>
      <c r="D51" s="60">
        <v>4000.43</v>
      </c>
      <c r="E51" s="60">
        <v>5300</v>
      </c>
      <c r="F51" s="60">
        <v>2380.2600000000002</v>
      </c>
      <c r="G51" s="60">
        <v>5424.6</v>
      </c>
      <c r="H51" s="60">
        <v>135.6</v>
      </c>
      <c r="I51" s="60">
        <v>4640.6000000000004</v>
      </c>
      <c r="J51" s="60">
        <v>85.55</v>
      </c>
      <c r="K51" s="60">
        <v>4639.6000000000004</v>
      </c>
      <c r="L51" s="60">
        <v>99.98</v>
      </c>
      <c r="M51" s="60">
        <v>4592.6000000000004</v>
      </c>
      <c r="N51" s="60">
        <v>98.99</v>
      </c>
    </row>
    <row r="52" spans="1:14" s="38" customFormat="1" ht="21" hidden="1">
      <c r="A52" s="12" t="s">
        <v>100</v>
      </c>
      <c r="B52" s="58" t="s">
        <v>101</v>
      </c>
      <c r="C52" s="59" t="s">
        <v>102</v>
      </c>
      <c r="D52" s="60">
        <v>309420.08</v>
      </c>
      <c r="E52" s="60">
        <v>171482.2</v>
      </c>
      <c r="F52" s="60">
        <v>143873.45000000001</v>
      </c>
      <c r="G52" s="60">
        <v>171482.2</v>
      </c>
      <c r="H52" s="60">
        <v>55.42</v>
      </c>
      <c r="I52" s="60">
        <v>237170.8</v>
      </c>
      <c r="J52" s="60">
        <v>138.31</v>
      </c>
      <c r="K52" s="60">
        <v>236160.8</v>
      </c>
      <c r="L52" s="60">
        <v>99.57</v>
      </c>
      <c r="M52" s="60">
        <v>236904.7</v>
      </c>
      <c r="N52" s="60">
        <v>100.31</v>
      </c>
    </row>
    <row r="53" spans="1:14" s="38" customFormat="1" hidden="1">
      <c r="A53" s="1"/>
      <c r="B53" s="61"/>
      <c r="C53" s="62"/>
      <c r="D53" s="63"/>
      <c r="E53" s="63"/>
      <c r="F53" s="63"/>
      <c r="G53" s="63"/>
      <c r="H53" s="63"/>
      <c r="I53" s="63"/>
      <c r="J53" s="63"/>
      <c r="K53" s="63"/>
      <c r="L53" s="63"/>
      <c r="M53" s="63"/>
      <c r="N53" s="63"/>
    </row>
    <row r="54" spans="1:14" s="38" customFormat="1" ht="14.25" hidden="1">
      <c r="A54" s="12">
        <v>1</v>
      </c>
      <c r="B54" s="64" t="s">
        <v>22</v>
      </c>
      <c r="C54" s="55" t="s">
        <v>52</v>
      </c>
      <c r="D54" s="56">
        <v>31969601.329999998</v>
      </c>
      <c r="E54" s="56">
        <v>32078307.899999999</v>
      </c>
      <c r="F54" s="56">
        <v>16297809.27</v>
      </c>
      <c r="G54" s="56">
        <v>33305642.399999999</v>
      </c>
      <c r="H54" s="56">
        <v>104.18</v>
      </c>
      <c r="I54" s="57">
        <v>34348400.5</v>
      </c>
      <c r="J54" s="57">
        <v>103.13</v>
      </c>
      <c r="K54" s="57">
        <v>36580196.799999997</v>
      </c>
      <c r="L54" s="57">
        <v>106.5</v>
      </c>
      <c r="M54" s="57">
        <v>37830370.799999997</v>
      </c>
      <c r="N54" s="57">
        <v>103.42</v>
      </c>
    </row>
    <row r="55" spans="1:14" s="38" customFormat="1" hidden="1">
      <c r="A55" s="12">
        <v>2</v>
      </c>
      <c r="B55" s="65" t="s">
        <v>53</v>
      </c>
      <c r="C55" s="59" t="s">
        <v>54</v>
      </c>
      <c r="D55" s="60">
        <v>18738358.600000001</v>
      </c>
      <c r="E55" s="60">
        <v>18510140.699999999</v>
      </c>
      <c r="F55" s="60">
        <v>9813688.5399999991</v>
      </c>
      <c r="G55" s="60">
        <v>19319832.100000001</v>
      </c>
      <c r="H55" s="60">
        <v>103.10311864775605</v>
      </c>
      <c r="I55" s="60">
        <v>18951027.800000001</v>
      </c>
      <c r="J55" s="60">
        <v>98.09</v>
      </c>
      <c r="K55" s="60">
        <v>20233558.699999999</v>
      </c>
      <c r="L55" s="60">
        <v>106.77</v>
      </c>
      <c r="M55" s="60">
        <v>21342920.199999999</v>
      </c>
      <c r="N55" s="60">
        <v>105.48277995210007</v>
      </c>
    </row>
    <row r="56" spans="1:14" hidden="1">
      <c r="A56" s="12">
        <v>3</v>
      </c>
      <c r="B56" s="65" t="s">
        <v>55</v>
      </c>
      <c r="C56" s="59" t="s">
        <v>56</v>
      </c>
      <c r="D56" s="60">
        <v>8120813.5800000001</v>
      </c>
      <c r="E56" s="60">
        <v>8143890</v>
      </c>
      <c r="F56" s="60">
        <v>5180014.41</v>
      </c>
      <c r="G56" s="60">
        <v>9027184.4000000004</v>
      </c>
      <c r="H56" s="60">
        <v>111.1610839366171</v>
      </c>
      <c r="I56" s="60">
        <v>8349577</v>
      </c>
      <c r="J56" s="60">
        <v>92.49</v>
      </c>
      <c r="K56" s="60">
        <v>8794593</v>
      </c>
      <c r="L56" s="60">
        <v>105.33</v>
      </c>
      <c r="M56" s="60">
        <v>9068909</v>
      </c>
      <c r="N56" s="60">
        <v>103.11914377390745</v>
      </c>
    </row>
    <row r="57" spans="1:14" ht="42" hidden="1">
      <c r="A57" s="12">
        <v>4</v>
      </c>
      <c r="B57" s="65" t="s">
        <v>103</v>
      </c>
      <c r="C57" s="59" t="s">
        <v>104</v>
      </c>
      <c r="D57" s="60">
        <v>6597035.0300000003</v>
      </c>
      <c r="E57" s="60">
        <v>6685430</v>
      </c>
      <c r="F57" s="60">
        <v>4401627.49</v>
      </c>
      <c r="G57" s="60">
        <v>7878763.4000000004</v>
      </c>
      <c r="H57" s="60">
        <v>119.42885499578742</v>
      </c>
      <c r="I57" s="60">
        <v>7815973</v>
      </c>
      <c r="J57" s="60">
        <v>99.2</v>
      </c>
      <c r="K57" s="60">
        <v>7951189</v>
      </c>
      <c r="L57" s="60">
        <v>101.73</v>
      </c>
      <c r="M57" s="60">
        <v>8225505</v>
      </c>
      <c r="N57" s="60">
        <v>103.44999974217693</v>
      </c>
    </row>
    <row r="58" spans="1:14" ht="42" hidden="1">
      <c r="A58" s="12">
        <v>5</v>
      </c>
      <c r="B58" s="65" t="s">
        <v>105</v>
      </c>
      <c r="C58" s="59" t="s">
        <v>106</v>
      </c>
      <c r="D58" s="60">
        <v>1523778.5600000001</v>
      </c>
      <c r="E58" s="60">
        <v>1458460</v>
      </c>
      <c r="F58" s="60">
        <v>778386.92</v>
      </c>
      <c r="G58" s="60">
        <v>1148421</v>
      </c>
      <c r="H58" s="60">
        <v>75.366659575522576</v>
      </c>
      <c r="I58" s="60">
        <v>533604</v>
      </c>
      <c r="J58" s="60">
        <v>46.46</v>
      </c>
      <c r="K58" s="60">
        <v>843404</v>
      </c>
      <c r="L58" s="60">
        <v>158.06</v>
      </c>
      <c r="M58" s="60">
        <v>843404</v>
      </c>
      <c r="N58" s="60">
        <v>100</v>
      </c>
    </row>
    <row r="59" spans="1:14" hidden="1">
      <c r="A59" s="12">
        <v>6</v>
      </c>
      <c r="B59" s="65" t="s">
        <v>57</v>
      </c>
      <c r="C59" s="59" t="s">
        <v>58</v>
      </c>
      <c r="D59" s="60">
        <v>10617545.02</v>
      </c>
      <c r="E59" s="60">
        <v>10366250.699999999</v>
      </c>
      <c r="F59" s="60">
        <v>4633674.13</v>
      </c>
      <c r="G59" s="60">
        <v>10292647.699999999</v>
      </c>
      <c r="H59" s="60">
        <v>96.939995833424774</v>
      </c>
      <c r="I59" s="60">
        <v>10601450.800000001</v>
      </c>
      <c r="J59" s="60">
        <v>103</v>
      </c>
      <c r="K59" s="60">
        <v>11438965.699999999</v>
      </c>
      <c r="L59" s="60">
        <v>107.9</v>
      </c>
      <c r="M59" s="60">
        <v>12274011.199999999</v>
      </c>
      <c r="N59" s="60">
        <v>107.30000877614312</v>
      </c>
    </row>
    <row r="60" spans="1:14" ht="73.5" hidden="1">
      <c r="A60" s="12">
        <v>7</v>
      </c>
      <c r="B60" s="66" t="s">
        <v>107</v>
      </c>
      <c r="C60" s="59" t="s">
        <v>108</v>
      </c>
      <c r="D60" s="60">
        <v>10369113.699999999</v>
      </c>
      <c r="E60" s="60">
        <v>10320777.6</v>
      </c>
      <c r="F60" s="60">
        <v>4531894.22</v>
      </c>
      <c r="G60" s="60">
        <v>10247174.6</v>
      </c>
      <c r="H60" s="60">
        <v>98.824016174111392</v>
      </c>
      <c r="I60" s="60">
        <v>10537788.800000001</v>
      </c>
      <c r="J60" s="60">
        <v>102.84</v>
      </c>
      <c r="K60" s="60">
        <v>11370273.699999999</v>
      </c>
      <c r="L60" s="60">
        <v>107.9</v>
      </c>
      <c r="M60" s="60">
        <v>12200305.199999999</v>
      </c>
      <c r="N60" s="60">
        <v>107.30001336731235</v>
      </c>
    </row>
    <row r="61" spans="1:14" ht="84" hidden="1">
      <c r="A61" s="12">
        <v>8</v>
      </c>
      <c r="B61" s="66" t="s">
        <v>109</v>
      </c>
      <c r="C61" s="59" t="s">
        <v>110</v>
      </c>
      <c r="D61" s="60">
        <v>59832.49</v>
      </c>
      <c r="E61" s="60">
        <v>45473.1</v>
      </c>
      <c r="F61" s="60">
        <v>33282.160000000003</v>
      </c>
      <c r="G61" s="60">
        <v>45473.1</v>
      </c>
      <c r="H61" s="60">
        <v>76.000681235228555</v>
      </c>
      <c r="I61" s="60">
        <v>63662</v>
      </c>
      <c r="J61" s="60">
        <v>140</v>
      </c>
      <c r="K61" s="60">
        <v>68692</v>
      </c>
      <c r="L61" s="60">
        <v>107.9</v>
      </c>
      <c r="M61" s="60">
        <v>73706</v>
      </c>
      <c r="N61" s="60">
        <v>107.29924882082338</v>
      </c>
    </row>
    <row r="62" spans="1:14" ht="31.5" hidden="1">
      <c r="A62" s="12">
        <v>9</v>
      </c>
      <c r="B62" s="66" t="s">
        <v>59</v>
      </c>
      <c r="C62" s="59" t="s">
        <v>60</v>
      </c>
      <c r="D62" s="60">
        <v>1793559</v>
      </c>
      <c r="E62" s="60">
        <v>1938092</v>
      </c>
      <c r="F62" s="60">
        <v>1232933.8500000001</v>
      </c>
      <c r="G62" s="60">
        <v>2205287</v>
      </c>
      <c r="H62" s="60">
        <v>122.95592171765746</v>
      </c>
      <c r="I62" s="60">
        <v>2352826</v>
      </c>
      <c r="J62" s="60">
        <v>106.69</v>
      </c>
      <c r="K62" s="60">
        <v>2352826</v>
      </c>
      <c r="L62" s="60">
        <v>100</v>
      </c>
      <c r="M62" s="60">
        <v>2352826</v>
      </c>
      <c r="N62" s="60">
        <v>100</v>
      </c>
    </row>
    <row r="63" spans="1:14" ht="31.5" hidden="1">
      <c r="A63" s="12">
        <v>10</v>
      </c>
      <c r="B63" s="66" t="s">
        <v>111</v>
      </c>
      <c r="C63" s="59" t="s">
        <v>112</v>
      </c>
      <c r="D63" s="60">
        <v>1793559</v>
      </c>
      <c r="E63" s="60">
        <v>1938092</v>
      </c>
      <c r="F63" s="60">
        <v>1232933.8500000001</v>
      </c>
      <c r="G63" s="60">
        <v>2205287</v>
      </c>
      <c r="H63" s="60">
        <v>122.95592171765746</v>
      </c>
      <c r="I63" s="60">
        <v>2352826</v>
      </c>
      <c r="J63" s="60">
        <v>106.69</v>
      </c>
      <c r="K63" s="60">
        <v>2352826</v>
      </c>
      <c r="L63" s="60">
        <v>100</v>
      </c>
      <c r="M63" s="60">
        <v>2352826</v>
      </c>
      <c r="N63" s="60">
        <v>100</v>
      </c>
    </row>
    <row r="64" spans="1:14" ht="21" hidden="1">
      <c r="A64" s="12">
        <v>11</v>
      </c>
      <c r="B64" s="65" t="s">
        <v>113</v>
      </c>
      <c r="C64" s="59" t="s">
        <v>114</v>
      </c>
      <c r="D64" s="60">
        <v>6963.55</v>
      </c>
      <c r="E64" s="60">
        <v>7996</v>
      </c>
      <c r="F64" s="60">
        <v>4069.67</v>
      </c>
      <c r="G64" s="60">
        <v>7939</v>
      </c>
      <c r="H64" s="60">
        <v>114.00794135175305</v>
      </c>
      <c r="I64" s="60">
        <v>7779</v>
      </c>
      <c r="J64" s="60">
        <v>97.98</v>
      </c>
      <c r="K64" s="60">
        <v>7779</v>
      </c>
      <c r="L64" s="60">
        <v>100</v>
      </c>
      <c r="M64" s="60">
        <v>7779</v>
      </c>
      <c r="N64" s="60">
        <v>100</v>
      </c>
    </row>
    <row r="65" spans="1:14" ht="31.5" hidden="1">
      <c r="A65" s="12">
        <v>12</v>
      </c>
      <c r="B65" s="65" t="s">
        <v>115</v>
      </c>
      <c r="C65" s="59" t="s">
        <v>116</v>
      </c>
      <c r="D65" s="60">
        <v>179.72</v>
      </c>
      <c r="E65" s="60">
        <v>162</v>
      </c>
      <c r="F65" s="60">
        <v>78.930000000000007</v>
      </c>
      <c r="G65" s="60">
        <v>199</v>
      </c>
      <c r="H65" s="60">
        <v>110.72779879813042</v>
      </c>
      <c r="I65" s="60">
        <v>210</v>
      </c>
      <c r="J65" s="60">
        <v>105.53</v>
      </c>
      <c r="K65" s="60">
        <v>210</v>
      </c>
      <c r="L65" s="60">
        <v>100</v>
      </c>
      <c r="M65" s="60">
        <v>210</v>
      </c>
      <c r="N65" s="60">
        <v>100</v>
      </c>
    </row>
    <row r="66" spans="1:14" ht="63" hidden="1">
      <c r="A66" s="12">
        <v>13</v>
      </c>
      <c r="B66" s="66" t="s">
        <v>117</v>
      </c>
      <c r="C66" s="59" t="s">
        <v>118</v>
      </c>
      <c r="D66" s="60">
        <v>623257.74</v>
      </c>
      <c r="E66" s="60">
        <v>603706</v>
      </c>
      <c r="F66" s="60">
        <v>417928.96000000002</v>
      </c>
      <c r="G66" s="60">
        <v>641358</v>
      </c>
      <c r="H66" s="60">
        <v>102.90413721937894</v>
      </c>
      <c r="I66" s="60">
        <v>823796</v>
      </c>
      <c r="J66" s="60">
        <v>128.44999999999999</v>
      </c>
      <c r="K66" s="60">
        <v>823796</v>
      </c>
      <c r="L66" s="60">
        <v>100</v>
      </c>
      <c r="M66" s="60">
        <v>823796</v>
      </c>
      <c r="N66" s="60">
        <v>100</v>
      </c>
    </row>
    <row r="67" spans="1:14" ht="84" hidden="1">
      <c r="A67" s="12">
        <v>14</v>
      </c>
      <c r="B67" s="66" t="s">
        <v>119</v>
      </c>
      <c r="C67" s="59" t="s">
        <v>120</v>
      </c>
      <c r="D67" s="60">
        <v>16884.490000000002</v>
      </c>
      <c r="E67" s="60">
        <v>17804</v>
      </c>
      <c r="F67" s="60">
        <v>6890.18</v>
      </c>
      <c r="G67" s="60">
        <v>14161</v>
      </c>
      <c r="H67" s="60">
        <v>83.869871106559913</v>
      </c>
      <c r="I67" s="60">
        <v>12887</v>
      </c>
      <c r="J67" s="60">
        <v>91</v>
      </c>
      <c r="K67" s="60">
        <v>12887</v>
      </c>
      <c r="L67" s="60">
        <v>100</v>
      </c>
      <c r="M67" s="60">
        <v>12887</v>
      </c>
      <c r="N67" s="60">
        <v>100</v>
      </c>
    </row>
    <row r="68" spans="1:14" ht="63" hidden="1">
      <c r="A68" s="12">
        <v>15</v>
      </c>
      <c r="B68" s="66" t="s">
        <v>121</v>
      </c>
      <c r="C68" s="59" t="s">
        <v>122</v>
      </c>
      <c r="D68" s="60">
        <v>1227892.8</v>
      </c>
      <c r="E68" s="60">
        <v>1308424</v>
      </c>
      <c r="F68" s="60">
        <v>869753.12</v>
      </c>
      <c r="G68" s="60">
        <v>1769761.9</v>
      </c>
      <c r="H68" s="60">
        <v>144.13000059940083</v>
      </c>
      <c r="I68" s="60">
        <v>1625564</v>
      </c>
      <c r="J68" s="60">
        <v>91.85</v>
      </c>
      <c r="K68" s="60">
        <v>1625564</v>
      </c>
      <c r="L68" s="60">
        <v>100</v>
      </c>
      <c r="M68" s="60">
        <v>1625564</v>
      </c>
      <c r="N68" s="60">
        <v>100</v>
      </c>
    </row>
    <row r="69" spans="1:14" ht="63" hidden="1">
      <c r="A69" s="12">
        <v>16</v>
      </c>
      <c r="B69" s="66" t="s">
        <v>123</v>
      </c>
      <c r="C69" s="59" t="s">
        <v>124</v>
      </c>
      <c r="D69" s="60">
        <v>-80161.56</v>
      </c>
      <c r="E69" s="60"/>
      <c r="F69" s="60">
        <v>-65787.009999999995</v>
      </c>
      <c r="G69" s="60">
        <v>-228131.9</v>
      </c>
      <c r="H69" s="60">
        <v>284.59014520176504</v>
      </c>
      <c r="I69" s="60">
        <v>-117410</v>
      </c>
      <c r="J69" s="60">
        <v>51.47</v>
      </c>
      <c r="K69" s="60">
        <v>-117410</v>
      </c>
      <c r="L69" s="60">
        <v>100</v>
      </c>
      <c r="M69" s="60">
        <v>-117410</v>
      </c>
      <c r="N69" s="60">
        <v>100</v>
      </c>
    </row>
    <row r="70" spans="1:14" s="38" customFormat="1" hidden="1">
      <c r="A70" s="12">
        <v>17</v>
      </c>
      <c r="B70" s="65" t="s">
        <v>61</v>
      </c>
      <c r="C70" s="59" t="s">
        <v>62</v>
      </c>
      <c r="D70" s="60">
        <v>1370332.04</v>
      </c>
      <c r="E70" s="60">
        <v>1358999</v>
      </c>
      <c r="F70" s="60">
        <v>744145.57</v>
      </c>
      <c r="G70" s="60">
        <v>1358999</v>
      </c>
      <c r="H70" s="60">
        <v>99.172971245713555</v>
      </c>
      <c r="I70" s="60">
        <v>1357158</v>
      </c>
      <c r="J70" s="60">
        <v>99.86</v>
      </c>
      <c r="K70" s="60">
        <v>1357158</v>
      </c>
      <c r="L70" s="60">
        <v>100</v>
      </c>
      <c r="M70" s="60">
        <v>1357158</v>
      </c>
      <c r="N70" s="60">
        <v>100</v>
      </c>
    </row>
    <row r="71" spans="1:14" ht="21" hidden="1">
      <c r="A71" s="12">
        <v>18</v>
      </c>
      <c r="B71" s="65" t="s">
        <v>64</v>
      </c>
      <c r="C71" s="59" t="s">
        <v>65</v>
      </c>
      <c r="D71" s="60">
        <v>1370100.83</v>
      </c>
      <c r="E71" s="60">
        <v>1358999</v>
      </c>
      <c r="F71" s="60">
        <v>744148.46</v>
      </c>
      <c r="G71" s="60">
        <v>1358999</v>
      </c>
      <c r="H71" s="60">
        <v>99.189707081631354</v>
      </c>
      <c r="I71" s="60">
        <v>1357158</v>
      </c>
      <c r="J71" s="60">
        <v>99.86</v>
      </c>
      <c r="K71" s="60">
        <v>1357158</v>
      </c>
      <c r="L71" s="60">
        <v>100</v>
      </c>
      <c r="M71" s="60">
        <v>1357158</v>
      </c>
      <c r="N71" s="60">
        <v>100</v>
      </c>
    </row>
    <row r="72" spans="1:14" ht="31.5" hidden="1">
      <c r="A72" s="12">
        <v>19</v>
      </c>
      <c r="B72" s="65" t="s">
        <v>125</v>
      </c>
      <c r="C72" s="59" t="s">
        <v>126</v>
      </c>
      <c r="D72" s="60">
        <v>875591.36</v>
      </c>
      <c r="E72" s="60">
        <v>860293</v>
      </c>
      <c r="F72" s="60">
        <v>451200.4</v>
      </c>
      <c r="G72" s="60">
        <v>860293</v>
      </c>
      <c r="H72" s="60">
        <v>98.252796829790555</v>
      </c>
      <c r="I72" s="60">
        <v>854082</v>
      </c>
      <c r="J72" s="60">
        <v>99.28</v>
      </c>
      <c r="K72" s="60">
        <v>854082</v>
      </c>
      <c r="L72" s="60">
        <v>100</v>
      </c>
      <c r="M72" s="60">
        <v>854082</v>
      </c>
      <c r="N72" s="60">
        <v>100</v>
      </c>
    </row>
    <row r="73" spans="1:14" ht="42" hidden="1">
      <c r="A73" s="12">
        <v>20</v>
      </c>
      <c r="B73" s="65" t="s">
        <v>127</v>
      </c>
      <c r="C73" s="59" t="s">
        <v>128</v>
      </c>
      <c r="D73" s="60">
        <v>402585.16</v>
      </c>
      <c r="E73" s="60">
        <v>409204</v>
      </c>
      <c r="F73" s="60">
        <v>211383.05</v>
      </c>
      <c r="G73" s="60">
        <v>409204</v>
      </c>
      <c r="H73" s="60">
        <v>101.64408444662989</v>
      </c>
      <c r="I73" s="60">
        <v>409204</v>
      </c>
      <c r="J73" s="60">
        <v>100</v>
      </c>
      <c r="K73" s="60">
        <v>409204</v>
      </c>
      <c r="L73" s="60">
        <v>100</v>
      </c>
      <c r="M73" s="60">
        <v>409204</v>
      </c>
      <c r="N73" s="60">
        <v>100</v>
      </c>
    </row>
    <row r="74" spans="1:14" ht="21" hidden="1">
      <c r="A74" s="12">
        <v>21</v>
      </c>
      <c r="B74" s="65" t="s">
        <v>129</v>
      </c>
      <c r="C74" s="59" t="s">
        <v>130</v>
      </c>
      <c r="D74" s="60">
        <v>91924.31</v>
      </c>
      <c r="E74" s="60">
        <v>89502</v>
      </c>
      <c r="F74" s="60">
        <v>81565.02</v>
      </c>
      <c r="G74" s="60">
        <v>89502</v>
      </c>
      <c r="H74" s="60">
        <v>97.3648863940344</v>
      </c>
      <c r="I74" s="60">
        <v>93872</v>
      </c>
      <c r="J74" s="60">
        <v>104.88</v>
      </c>
      <c r="K74" s="60">
        <v>93872</v>
      </c>
      <c r="L74" s="60">
        <v>100</v>
      </c>
      <c r="M74" s="60">
        <v>93872</v>
      </c>
      <c r="N74" s="60">
        <v>100</v>
      </c>
    </row>
    <row r="75" spans="1:14" s="38" customFormat="1" hidden="1">
      <c r="A75" s="12">
        <v>22</v>
      </c>
      <c r="B75" s="65" t="s">
        <v>66</v>
      </c>
      <c r="C75" s="59" t="s">
        <v>67</v>
      </c>
      <c r="D75" s="60">
        <v>7029288.9500000002</v>
      </c>
      <c r="E75" s="60">
        <v>7543408</v>
      </c>
      <c r="F75" s="60">
        <v>3249626.5</v>
      </c>
      <c r="G75" s="60">
        <v>7123651</v>
      </c>
      <c r="H75" s="60">
        <v>101.34241244983961</v>
      </c>
      <c r="I75" s="60">
        <v>8098709</v>
      </c>
      <c r="J75" s="60">
        <v>113.69</v>
      </c>
      <c r="K75" s="60">
        <v>9030633</v>
      </c>
      <c r="L75" s="60">
        <v>111.51</v>
      </c>
      <c r="M75" s="60">
        <v>9568671</v>
      </c>
      <c r="N75" s="60">
        <v>105.95792122213359</v>
      </c>
    </row>
    <row r="76" spans="1:14" hidden="1">
      <c r="A76" s="12">
        <v>23</v>
      </c>
      <c r="B76" s="65" t="s">
        <v>69</v>
      </c>
      <c r="C76" s="59" t="s">
        <v>70</v>
      </c>
      <c r="D76" s="60">
        <v>6225342.8600000003</v>
      </c>
      <c r="E76" s="60">
        <v>6715737</v>
      </c>
      <c r="F76" s="60">
        <v>3078431.98</v>
      </c>
      <c r="G76" s="60">
        <v>6375374</v>
      </c>
      <c r="H76" s="60">
        <v>102.41000605708004</v>
      </c>
      <c r="I76" s="60">
        <v>7223602</v>
      </c>
      <c r="J76" s="60">
        <v>113.3</v>
      </c>
      <c r="K76" s="60">
        <v>8111210</v>
      </c>
      <c r="L76" s="60">
        <v>112.29</v>
      </c>
      <c r="M76" s="60">
        <v>8627250</v>
      </c>
      <c r="N76" s="60">
        <v>106.36205942146732</v>
      </c>
    </row>
    <row r="77" spans="1:14" hidden="1">
      <c r="A77" s="12">
        <v>24</v>
      </c>
      <c r="B77" s="65" t="s">
        <v>72</v>
      </c>
      <c r="C77" s="59" t="s">
        <v>73</v>
      </c>
      <c r="D77" s="60">
        <v>803744.01</v>
      </c>
      <c r="E77" s="60">
        <v>827671</v>
      </c>
      <c r="F77" s="60">
        <v>170921.52</v>
      </c>
      <c r="G77" s="60">
        <v>747962</v>
      </c>
      <c r="H77" s="60">
        <v>93.059729303612485</v>
      </c>
      <c r="I77" s="60">
        <v>875107</v>
      </c>
      <c r="J77" s="60">
        <v>117</v>
      </c>
      <c r="K77" s="60">
        <v>919423</v>
      </c>
      <c r="L77" s="60">
        <v>105.06</v>
      </c>
      <c r="M77" s="60">
        <v>941421</v>
      </c>
      <c r="N77" s="60">
        <v>102.39258752500209</v>
      </c>
    </row>
    <row r="78" spans="1:14" hidden="1">
      <c r="A78" s="12">
        <v>25</v>
      </c>
      <c r="B78" s="65" t="s">
        <v>131</v>
      </c>
      <c r="C78" s="59" t="s">
        <v>132</v>
      </c>
      <c r="D78" s="60">
        <v>202.08</v>
      </c>
      <c r="E78" s="60"/>
      <c r="F78" s="60">
        <v>273</v>
      </c>
      <c r="G78" s="60">
        <v>315</v>
      </c>
      <c r="H78" s="60">
        <v>155.87885985748218</v>
      </c>
      <c r="I78" s="60"/>
      <c r="J78" s="60">
        <v>0</v>
      </c>
      <c r="K78" s="60"/>
      <c r="L78" s="60"/>
      <c r="M78" s="60"/>
      <c r="N78" s="60"/>
    </row>
    <row r="79" spans="1:14" s="38" customFormat="1" ht="31.5" hidden="1">
      <c r="A79" s="12">
        <v>26</v>
      </c>
      <c r="B79" s="65" t="s">
        <v>74</v>
      </c>
      <c r="C79" s="59" t="s">
        <v>75</v>
      </c>
      <c r="D79" s="60">
        <v>2166286.83</v>
      </c>
      <c r="E79" s="60">
        <v>2142154</v>
      </c>
      <c r="F79" s="60">
        <v>877570.85</v>
      </c>
      <c r="G79" s="60">
        <v>2211154</v>
      </c>
      <c r="H79" s="60">
        <v>102.07115555422548</v>
      </c>
      <c r="I79" s="60">
        <v>2242211</v>
      </c>
      <c r="J79" s="60">
        <v>101.4</v>
      </c>
      <c r="K79" s="60">
        <v>2244407</v>
      </c>
      <c r="L79" s="60">
        <v>100.1</v>
      </c>
      <c r="M79" s="60">
        <v>2336462</v>
      </c>
      <c r="N79" s="60">
        <v>104.10152882253531</v>
      </c>
    </row>
    <row r="80" spans="1:14" hidden="1">
      <c r="A80" s="12">
        <v>27</v>
      </c>
      <c r="B80" s="65" t="s">
        <v>77</v>
      </c>
      <c r="C80" s="59" t="s">
        <v>78</v>
      </c>
      <c r="D80" s="60">
        <v>2159195.29</v>
      </c>
      <c r="E80" s="60">
        <v>2135439</v>
      </c>
      <c r="F80" s="60">
        <v>876839.07</v>
      </c>
      <c r="G80" s="60">
        <v>2204439</v>
      </c>
      <c r="H80" s="60">
        <v>102.09539684573876</v>
      </c>
      <c r="I80" s="60">
        <v>2235254</v>
      </c>
      <c r="J80" s="60">
        <v>101.4</v>
      </c>
      <c r="K80" s="60">
        <v>2237407</v>
      </c>
      <c r="L80" s="60">
        <v>100.1</v>
      </c>
      <c r="M80" s="60">
        <v>2329462</v>
      </c>
      <c r="N80" s="60">
        <v>104.11436095444412</v>
      </c>
    </row>
    <row r="81" spans="1:14" ht="21" hidden="1">
      <c r="A81" s="12">
        <v>28</v>
      </c>
      <c r="B81" s="65" t="s">
        <v>133</v>
      </c>
      <c r="C81" s="59" t="s">
        <v>134</v>
      </c>
      <c r="D81" s="60">
        <v>33721.85</v>
      </c>
      <c r="E81" s="60">
        <v>30029</v>
      </c>
      <c r="F81" s="60">
        <v>10795.65</v>
      </c>
      <c r="G81" s="60">
        <v>31533</v>
      </c>
      <c r="H81" s="60">
        <v>93.509104630973695</v>
      </c>
      <c r="I81" s="60">
        <v>35918</v>
      </c>
      <c r="J81" s="60">
        <v>113.91</v>
      </c>
      <c r="K81" s="60">
        <v>37678</v>
      </c>
      <c r="L81" s="60">
        <v>104.9</v>
      </c>
      <c r="M81" s="60">
        <v>39336</v>
      </c>
      <c r="N81" s="60">
        <v>104.40044588353948</v>
      </c>
    </row>
    <row r="82" spans="1:14" ht="31.5" hidden="1">
      <c r="A82" s="12">
        <v>29</v>
      </c>
      <c r="B82" s="65" t="s">
        <v>135</v>
      </c>
      <c r="C82" s="59" t="s">
        <v>136</v>
      </c>
      <c r="D82" s="60">
        <v>2092268.32</v>
      </c>
      <c r="E82" s="60">
        <v>2075413</v>
      </c>
      <c r="F82" s="60">
        <v>847410.35</v>
      </c>
      <c r="G82" s="60">
        <v>2128883</v>
      </c>
      <c r="H82" s="60">
        <v>101.74999925439774</v>
      </c>
      <c r="I82" s="60">
        <v>2160000</v>
      </c>
      <c r="J82" s="60">
        <v>101.46</v>
      </c>
      <c r="K82" s="60">
        <v>2160000</v>
      </c>
      <c r="L82" s="60">
        <v>100</v>
      </c>
      <c r="M82" s="60">
        <v>2250000</v>
      </c>
      <c r="N82" s="60">
        <v>104.16666666666667</v>
      </c>
    </row>
    <row r="83" spans="1:14" ht="21" hidden="1">
      <c r="A83" s="12">
        <v>30</v>
      </c>
      <c r="B83" s="65" t="s">
        <v>137</v>
      </c>
      <c r="C83" s="59" t="s">
        <v>138</v>
      </c>
      <c r="D83" s="60">
        <v>33205.120000000003</v>
      </c>
      <c r="E83" s="60">
        <v>29997</v>
      </c>
      <c r="F83" s="60">
        <v>18633.07</v>
      </c>
      <c r="G83" s="60">
        <v>44023</v>
      </c>
      <c r="H83" s="60">
        <v>132.57895167974095</v>
      </c>
      <c r="I83" s="60">
        <v>39336</v>
      </c>
      <c r="J83" s="60">
        <v>89.35</v>
      </c>
      <c r="K83" s="60">
        <v>39729</v>
      </c>
      <c r="L83" s="60">
        <v>101</v>
      </c>
      <c r="M83" s="60">
        <v>40126</v>
      </c>
      <c r="N83" s="60">
        <v>100.99927005462006</v>
      </c>
    </row>
    <row r="84" spans="1:14" ht="31.5" hidden="1">
      <c r="A84" s="12">
        <v>31</v>
      </c>
      <c r="B84" s="65" t="s">
        <v>80</v>
      </c>
      <c r="C84" s="59" t="s">
        <v>81</v>
      </c>
      <c r="D84" s="60">
        <v>7091.54</v>
      </c>
      <c r="E84" s="60">
        <v>6715</v>
      </c>
      <c r="F84" s="60">
        <v>731.78</v>
      </c>
      <c r="G84" s="60">
        <v>6715</v>
      </c>
      <c r="H84" s="60">
        <v>94.690292940602461</v>
      </c>
      <c r="I84" s="60">
        <v>6957</v>
      </c>
      <c r="J84" s="60">
        <v>103.6</v>
      </c>
      <c r="K84" s="60">
        <v>7000</v>
      </c>
      <c r="L84" s="60">
        <v>100.62</v>
      </c>
      <c r="M84" s="60">
        <v>7000</v>
      </c>
      <c r="N84" s="60">
        <v>100</v>
      </c>
    </row>
    <row r="85" spans="1:14" s="38" customFormat="1" hidden="1">
      <c r="A85" s="12">
        <v>32</v>
      </c>
      <c r="B85" s="65" t="s">
        <v>83</v>
      </c>
      <c r="C85" s="59" t="s">
        <v>84</v>
      </c>
      <c r="D85" s="60">
        <v>108016.02</v>
      </c>
      <c r="E85" s="60">
        <v>76967.100000000006</v>
      </c>
      <c r="F85" s="60">
        <v>68885.320000000007</v>
      </c>
      <c r="G85" s="60">
        <v>149348.6</v>
      </c>
      <c r="H85" s="60">
        <v>138.26523139808336</v>
      </c>
      <c r="I85" s="60">
        <v>150446.9</v>
      </c>
      <c r="J85" s="60">
        <v>100.74</v>
      </c>
      <c r="K85" s="60">
        <v>153205.9</v>
      </c>
      <c r="L85" s="60">
        <v>101.83</v>
      </c>
      <c r="M85" s="60">
        <v>154599</v>
      </c>
      <c r="N85" s="60">
        <v>100.90929918495306</v>
      </c>
    </row>
    <row r="86" spans="1:14" s="67" customFormat="1" ht="73.5" hidden="1">
      <c r="A86" s="12">
        <v>33</v>
      </c>
      <c r="B86" s="65" t="s">
        <v>139</v>
      </c>
      <c r="C86" s="59" t="s">
        <v>140</v>
      </c>
      <c r="D86" s="60">
        <v>2186.5500000000002</v>
      </c>
      <c r="E86" s="60">
        <v>1750</v>
      </c>
      <c r="F86" s="60">
        <v>1372.69</v>
      </c>
      <c r="G86" s="60">
        <v>3173</v>
      </c>
      <c r="H86" s="60">
        <v>145.11444970387137</v>
      </c>
      <c r="I86" s="60">
        <v>3650</v>
      </c>
      <c r="J86" s="60">
        <v>115.03</v>
      </c>
      <c r="K86" s="60">
        <v>4193</v>
      </c>
      <c r="L86" s="60">
        <v>114.88</v>
      </c>
      <c r="M86" s="60">
        <v>4671</v>
      </c>
      <c r="N86" s="60">
        <v>111.3999523014548</v>
      </c>
    </row>
    <row r="87" spans="1:14" s="67" customFormat="1" ht="31.5" hidden="1">
      <c r="A87" s="12">
        <v>34</v>
      </c>
      <c r="B87" s="65" t="s">
        <v>141</v>
      </c>
      <c r="C87" s="59" t="s">
        <v>142</v>
      </c>
      <c r="D87" s="60">
        <v>105829.47</v>
      </c>
      <c r="E87" s="60">
        <v>75217.100000000006</v>
      </c>
      <c r="F87" s="60">
        <v>67512.63</v>
      </c>
      <c r="G87" s="60">
        <v>146175.6</v>
      </c>
      <c r="H87" s="60">
        <v>138.12371922490021</v>
      </c>
      <c r="I87" s="60">
        <v>146796.9</v>
      </c>
      <c r="J87" s="60">
        <v>100.43</v>
      </c>
      <c r="K87" s="60">
        <v>149012.9</v>
      </c>
      <c r="L87" s="60">
        <v>101.51</v>
      </c>
      <c r="M87" s="60">
        <v>149928</v>
      </c>
      <c r="N87" s="60">
        <v>100.61410790609403</v>
      </c>
    </row>
    <row r="88" spans="1:14" s="67" customFormat="1" ht="84" hidden="1">
      <c r="A88" s="12">
        <v>35</v>
      </c>
      <c r="B88" s="68" t="s">
        <v>143</v>
      </c>
      <c r="C88" s="59" t="s">
        <v>144</v>
      </c>
      <c r="D88" s="60">
        <v>114.96</v>
      </c>
      <c r="E88" s="60"/>
      <c r="F88" s="60">
        <v>103.98</v>
      </c>
      <c r="G88" s="60">
        <v>112</v>
      </c>
      <c r="H88" s="60">
        <v>97.42519137091162</v>
      </c>
      <c r="I88" s="60">
        <v>183.8</v>
      </c>
      <c r="J88" s="60">
        <v>164.11</v>
      </c>
      <c r="K88" s="60">
        <v>185.7</v>
      </c>
      <c r="L88" s="60">
        <v>101.03</v>
      </c>
      <c r="M88" s="60">
        <v>187.5</v>
      </c>
      <c r="N88" s="60">
        <v>100.96930533117934</v>
      </c>
    </row>
    <row r="89" spans="1:14" s="67" customFormat="1" ht="31.5" hidden="1">
      <c r="A89" s="12">
        <v>36</v>
      </c>
      <c r="B89" s="65" t="s">
        <v>145</v>
      </c>
      <c r="C89" s="59" t="s">
        <v>146</v>
      </c>
      <c r="D89" s="60">
        <v>58678.74</v>
      </c>
      <c r="E89" s="60">
        <v>32709</v>
      </c>
      <c r="F89" s="60">
        <v>36562.129999999997</v>
      </c>
      <c r="G89" s="60">
        <v>98400</v>
      </c>
      <c r="H89" s="60">
        <v>167.69276231902731</v>
      </c>
      <c r="I89" s="60">
        <v>98400</v>
      </c>
      <c r="J89" s="60">
        <v>100</v>
      </c>
      <c r="K89" s="60">
        <v>98400</v>
      </c>
      <c r="L89" s="60">
        <v>100</v>
      </c>
      <c r="M89" s="60">
        <v>98400</v>
      </c>
      <c r="N89" s="60">
        <v>100</v>
      </c>
    </row>
    <row r="90" spans="1:14" s="67" customFormat="1" ht="52.5" hidden="1">
      <c r="A90" s="12">
        <v>37</v>
      </c>
      <c r="B90" s="65" t="s">
        <v>147</v>
      </c>
      <c r="C90" s="59" t="s">
        <v>148</v>
      </c>
      <c r="D90" s="60">
        <v>22418.61</v>
      </c>
      <c r="E90" s="60">
        <v>21065</v>
      </c>
      <c r="F90" s="60">
        <v>19079.23</v>
      </c>
      <c r="G90" s="60">
        <v>24886.6</v>
      </c>
      <c r="H90" s="60">
        <v>111.00866646058788</v>
      </c>
      <c r="I90" s="60">
        <v>25393.599999999999</v>
      </c>
      <c r="J90" s="60">
        <v>102.04</v>
      </c>
      <c r="K90" s="60">
        <v>27090.5</v>
      </c>
      <c r="L90" s="60">
        <v>106.68</v>
      </c>
      <c r="M90" s="60">
        <v>27331.8</v>
      </c>
      <c r="N90" s="60">
        <v>100.89071814842841</v>
      </c>
    </row>
    <row r="91" spans="1:14" s="67" customFormat="1" ht="21" hidden="1">
      <c r="A91" s="12">
        <v>38</v>
      </c>
      <c r="B91" s="65" t="s">
        <v>149</v>
      </c>
      <c r="C91" s="59" t="s">
        <v>150</v>
      </c>
      <c r="D91" s="60">
        <v>2095.59</v>
      </c>
      <c r="E91" s="60">
        <v>2290</v>
      </c>
      <c r="F91" s="60">
        <v>1523.92</v>
      </c>
      <c r="G91" s="60">
        <v>3142</v>
      </c>
      <c r="H91" s="60">
        <v>149.93390882758555</v>
      </c>
      <c r="I91" s="60">
        <v>3613</v>
      </c>
      <c r="J91" s="60">
        <v>114.99</v>
      </c>
      <c r="K91" s="60">
        <v>4155</v>
      </c>
      <c r="L91" s="60">
        <v>115</v>
      </c>
      <c r="M91" s="60">
        <v>4778</v>
      </c>
      <c r="N91" s="60">
        <v>114.99398315282792</v>
      </c>
    </row>
    <row r="92" spans="1:14" s="67" customFormat="1" ht="73.5" hidden="1">
      <c r="A92" s="12">
        <v>39</v>
      </c>
      <c r="B92" s="65" t="s">
        <v>151</v>
      </c>
      <c r="C92" s="59" t="s">
        <v>152</v>
      </c>
      <c r="D92" s="60">
        <v>204.07</v>
      </c>
      <c r="E92" s="60">
        <v>160</v>
      </c>
      <c r="F92" s="60">
        <v>84.96</v>
      </c>
      <c r="G92" s="60">
        <v>175.9</v>
      </c>
      <c r="H92" s="60">
        <v>86.195913167050534</v>
      </c>
      <c r="I92" s="60">
        <v>160</v>
      </c>
      <c r="J92" s="60">
        <v>90.96</v>
      </c>
      <c r="K92" s="60">
        <v>160</v>
      </c>
      <c r="L92" s="60">
        <v>100</v>
      </c>
      <c r="M92" s="60">
        <v>160</v>
      </c>
      <c r="N92" s="60">
        <v>100</v>
      </c>
    </row>
    <row r="93" spans="1:14" s="67" customFormat="1" ht="42" hidden="1">
      <c r="A93" s="12">
        <v>40</v>
      </c>
      <c r="B93" s="65" t="s">
        <v>153</v>
      </c>
      <c r="C93" s="59" t="s">
        <v>154</v>
      </c>
      <c r="D93" s="60">
        <v>10.5</v>
      </c>
      <c r="E93" s="60">
        <v>3.5</v>
      </c>
      <c r="F93" s="60">
        <v>0.65</v>
      </c>
      <c r="G93" s="60">
        <v>3.5</v>
      </c>
      <c r="H93" s="60">
        <v>33.333333333333329</v>
      </c>
      <c r="I93" s="60">
        <v>3.5</v>
      </c>
      <c r="J93" s="60">
        <v>100</v>
      </c>
      <c r="K93" s="60">
        <v>3.5</v>
      </c>
      <c r="L93" s="60">
        <v>100</v>
      </c>
      <c r="M93" s="60">
        <v>3.5</v>
      </c>
      <c r="N93" s="60">
        <v>100</v>
      </c>
    </row>
    <row r="94" spans="1:14" s="67" customFormat="1" ht="73.5" hidden="1">
      <c r="A94" s="12">
        <v>41</v>
      </c>
      <c r="B94" s="68" t="s">
        <v>155</v>
      </c>
      <c r="C94" s="59" t="s">
        <v>156</v>
      </c>
      <c r="D94" s="60">
        <v>73.55</v>
      </c>
      <c r="E94" s="60">
        <v>80</v>
      </c>
      <c r="F94" s="60">
        <v>59</v>
      </c>
      <c r="G94" s="60">
        <v>100</v>
      </c>
      <c r="H94" s="60">
        <v>135.96193065941537</v>
      </c>
      <c r="I94" s="60">
        <v>92</v>
      </c>
      <c r="J94" s="60">
        <v>92</v>
      </c>
      <c r="K94" s="60">
        <v>88</v>
      </c>
      <c r="L94" s="60">
        <v>95.65</v>
      </c>
      <c r="M94" s="60">
        <v>94</v>
      </c>
      <c r="N94" s="60">
        <v>106.81818181818181</v>
      </c>
    </row>
    <row r="95" spans="1:14" s="67" customFormat="1" ht="63" hidden="1">
      <c r="A95" s="12">
        <v>42</v>
      </c>
      <c r="B95" s="65" t="s">
        <v>157</v>
      </c>
      <c r="C95" s="59" t="s">
        <v>158</v>
      </c>
      <c r="D95" s="60">
        <v>16061.93</v>
      </c>
      <c r="E95" s="60">
        <v>17900</v>
      </c>
      <c r="F95" s="60">
        <v>9280.26</v>
      </c>
      <c r="G95" s="60">
        <v>17900</v>
      </c>
      <c r="H95" s="60">
        <v>111.44364344758071</v>
      </c>
      <c r="I95" s="60">
        <v>17900</v>
      </c>
      <c r="J95" s="60">
        <v>100</v>
      </c>
      <c r="K95" s="60">
        <v>17900</v>
      </c>
      <c r="L95" s="60">
        <v>100</v>
      </c>
      <c r="M95" s="60">
        <v>17900</v>
      </c>
      <c r="N95" s="60">
        <v>100</v>
      </c>
    </row>
    <row r="96" spans="1:14" s="67" customFormat="1" ht="63" hidden="1">
      <c r="A96" s="12">
        <v>43</v>
      </c>
      <c r="B96" s="65" t="s">
        <v>159</v>
      </c>
      <c r="C96" s="59" t="s">
        <v>160</v>
      </c>
      <c r="D96" s="60">
        <v>494.32</v>
      </c>
      <c r="E96" s="60">
        <v>459.6</v>
      </c>
      <c r="F96" s="60">
        <v>184</v>
      </c>
      <c r="G96" s="60">
        <v>377.6</v>
      </c>
      <c r="H96" s="60">
        <v>76.387765010519502</v>
      </c>
      <c r="I96" s="60">
        <v>456</v>
      </c>
      <c r="J96" s="60">
        <v>120.76</v>
      </c>
      <c r="K96" s="60">
        <v>387.2</v>
      </c>
      <c r="L96" s="60">
        <v>84.91</v>
      </c>
      <c r="M96" s="60">
        <v>430.2</v>
      </c>
      <c r="N96" s="60">
        <v>111.10537190082646</v>
      </c>
    </row>
    <row r="97" spans="1:14" s="67" customFormat="1" ht="63" hidden="1">
      <c r="A97" s="12">
        <v>44</v>
      </c>
      <c r="B97" s="65" t="s">
        <v>161</v>
      </c>
      <c r="C97" s="59" t="s">
        <v>162</v>
      </c>
      <c r="D97" s="60"/>
      <c r="E97" s="60"/>
      <c r="F97" s="60"/>
      <c r="G97" s="60">
        <v>120</v>
      </c>
      <c r="H97" s="60"/>
      <c r="I97" s="60">
        <v>240</v>
      </c>
      <c r="J97" s="60">
        <v>200</v>
      </c>
      <c r="K97" s="60">
        <v>288</v>
      </c>
      <c r="L97" s="60">
        <v>120</v>
      </c>
      <c r="M97" s="60">
        <v>288</v>
      </c>
      <c r="N97" s="60">
        <v>100</v>
      </c>
    </row>
    <row r="98" spans="1:14" s="67" customFormat="1" ht="42" hidden="1">
      <c r="A98" s="12">
        <v>45</v>
      </c>
      <c r="B98" s="65" t="s">
        <v>163</v>
      </c>
      <c r="C98" s="59" t="s">
        <v>164</v>
      </c>
      <c r="D98" s="60">
        <v>382.2</v>
      </c>
      <c r="E98" s="60">
        <v>340</v>
      </c>
      <c r="F98" s="60">
        <v>189.5</v>
      </c>
      <c r="G98" s="60">
        <v>358</v>
      </c>
      <c r="H98" s="60">
        <v>93.668236525379385</v>
      </c>
      <c r="I98" s="60">
        <v>355</v>
      </c>
      <c r="J98" s="60">
        <v>99.16</v>
      </c>
      <c r="K98" s="60">
        <v>355</v>
      </c>
      <c r="L98" s="60">
        <v>100</v>
      </c>
      <c r="M98" s="60">
        <v>355</v>
      </c>
      <c r="N98" s="60">
        <v>100</v>
      </c>
    </row>
    <row r="99" spans="1:14" s="67" customFormat="1" ht="63" hidden="1">
      <c r="A99" s="12">
        <v>46</v>
      </c>
      <c r="B99" s="65" t="s">
        <v>165</v>
      </c>
      <c r="C99" s="59" t="s">
        <v>166</v>
      </c>
      <c r="D99" s="60">
        <v>5295</v>
      </c>
      <c r="E99" s="60">
        <v>210</v>
      </c>
      <c r="F99" s="60">
        <v>445</v>
      </c>
      <c r="G99" s="60">
        <v>600</v>
      </c>
      <c r="H99" s="60">
        <v>11.3314447592068</v>
      </c>
      <c r="I99" s="60"/>
      <c r="J99" s="60">
        <v>0</v>
      </c>
      <c r="K99" s="60"/>
      <c r="L99" s="60"/>
      <c r="M99" s="60"/>
      <c r="N99" s="60"/>
    </row>
    <row r="100" spans="1:14" s="38" customFormat="1" ht="42" hidden="1">
      <c r="A100" s="12">
        <v>47</v>
      </c>
      <c r="B100" s="65" t="s">
        <v>86</v>
      </c>
      <c r="C100" s="59" t="s">
        <v>87</v>
      </c>
      <c r="D100" s="60">
        <v>106716.42</v>
      </c>
      <c r="E100" s="60">
        <v>79566.5</v>
      </c>
      <c r="F100" s="60">
        <v>18889.72</v>
      </c>
      <c r="G100" s="60">
        <v>85560.7</v>
      </c>
      <c r="H100" s="60">
        <v>80.175759269285834</v>
      </c>
      <c r="I100" s="60">
        <v>95591.7</v>
      </c>
      <c r="J100" s="60">
        <v>111.72</v>
      </c>
      <c r="K100" s="60">
        <v>102069.9</v>
      </c>
      <c r="L100" s="60">
        <v>106.78</v>
      </c>
      <c r="M100" s="60">
        <v>103324.7</v>
      </c>
      <c r="N100" s="60">
        <v>101.22935360963419</v>
      </c>
    </row>
    <row r="101" spans="1:14" ht="63" hidden="1">
      <c r="A101" s="12">
        <v>48</v>
      </c>
      <c r="B101" s="65" t="s">
        <v>167</v>
      </c>
      <c r="C101" s="59" t="s">
        <v>168</v>
      </c>
      <c r="D101" s="60">
        <v>5274.85</v>
      </c>
      <c r="E101" s="60">
        <v>550</v>
      </c>
      <c r="F101" s="60">
        <v>100</v>
      </c>
      <c r="G101" s="60">
        <v>3567</v>
      </c>
      <c r="H101" s="60">
        <v>67.622776003109081</v>
      </c>
      <c r="I101" s="60">
        <v>4590</v>
      </c>
      <c r="J101" s="60">
        <v>128.68</v>
      </c>
      <c r="K101" s="60">
        <v>5200</v>
      </c>
      <c r="L101" s="60">
        <v>113.29</v>
      </c>
      <c r="M101" s="60">
        <v>5500</v>
      </c>
      <c r="N101" s="60">
        <v>105.76923076923077</v>
      </c>
    </row>
    <row r="102" spans="1:14" ht="21" hidden="1">
      <c r="A102" s="12">
        <v>49</v>
      </c>
      <c r="B102" s="65" t="s">
        <v>169</v>
      </c>
      <c r="C102" s="59" t="s">
        <v>170</v>
      </c>
      <c r="D102" s="60">
        <v>5572.79</v>
      </c>
      <c r="E102" s="60">
        <v>3843.1</v>
      </c>
      <c r="F102" s="60">
        <v>2778.49</v>
      </c>
      <c r="G102" s="60">
        <v>6010.9</v>
      </c>
      <c r="H102" s="60">
        <v>107.86159177001107</v>
      </c>
      <c r="I102" s="60">
        <v>2438.6999999999998</v>
      </c>
      <c r="J102" s="60">
        <v>40.57</v>
      </c>
      <c r="K102" s="60">
        <v>881.1</v>
      </c>
      <c r="L102" s="60">
        <v>36.130000000000003</v>
      </c>
      <c r="M102" s="60">
        <v>8</v>
      </c>
      <c r="N102" s="60">
        <v>0.90795596413573931</v>
      </c>
    </row>
    <row r="103" spans="1:14" ht="84" hidden="1">
      <c r="A103" s="12">
        <v>50</v>
      </c>
      <c r="B103" s="68" t="s">
        <v>171</v>
      </c>
      <c r="C103" s="59" t="s">
        <v>172</v>
      </c>
      <c r="D103" s="60">
        <v>90613.24</v>
      </c>
      <c r="E103" s="60">
        <v>71746.600000000006</v>
      </c>
      <c r="F103" s="60">
        <v>12109.42</v>
      </c>
      <c r="G103" s="60">
        <v>72051.899999999994</v>
      </c>
      <c r="H103" s="60">
        <v>79.515863244709038</v>
      </c>
      <c r="I103" s="60">
        <v>84465.600000000006</v>
      </c>
      <c r="J103" s="60">
        <v>117.23</v>
      </c>
      <c r="K103" s="60">
        <v>91655.4</v>
      </c>
      <c r="L103" s="60">
        <v>108.51</v>
      </c>
      <c r="M103" s="60">
        <v>93351.3</v>
      </c>
      <c r="N103" s="60">
        <v>101.85030014598159</v>
      </c>
    </row>
    <row r="104" spans="1:14" ht="42" hidden="1">
      <c r="A104" s="12">
        <v>51</v>
      </c>
      <c r="B104" s="65" t="s">
        <v>173</v>
      </c>
      <c r="C104" s="59" t="s">
        <v>174</v>
      </c>
      <c r="D104" s="60"/>
      <c r="E104" s="60">
        <v>75</v>
      </c>
      <c r="F104" s="60">
        <v>52.52</v>
      </c>
      <c r="G104" s="60">
        <v>73.7</v>
      </c>
      <c r="H104" s="60"/>
      <c r="I104" s="60">
        <v>67.900000000000006</v>
      </c>
      <c r="J104" s="60">
        <v>92.13</v>
      </c>
      <c r="K104" s="60">
        <v>45.2</v>
      </c>
      <c r="L104" s="60">
        <v>66.569999999999993</v>
      </c>
      <c r="M104" s="60">
        <v>45.2</v>
      </c>
      <c r="N104" s="60">
        <v>100</v>
      </c>
    </row>
    <row r="105" spans="1:14" ht="21" hidden="1">
      <c r="A105" s="12">
        <v>52</v>
      </c>
      <c r="B105" s="65" t="s">
        <v>175</v>
      </c>
      <c r="C105" s="59" t="s">
        <v>176</v>
      </c>
      <c r="D105" s="60">
        <v>5180.34</v>
      </c>
      <c r="E105" s="60">
        <v>3351.8</v>
      </c>
      <c r="F105" s="60">
        <v>3827.48</v>
      </c>
      <c r="G105" s="60">
        <v>3827.4</v>
      </c>
      <c r="H105" s="60">
        <v>73.883181412803026</v>
      </c>
      <c r="I105" s="60">
        <v>3999.3</v>
      </c>
      <c r="J105" s="60">
        <v>104.49</v>
      </c>
      <c r="K105" s="60">
        <v>4258</v>
      </c>
      <c r="L105" s="60">
        <v>106.47</v>
      </c>
      <c r="M105" s="60">
        <v>4390</v>
      </c>
      <c r="N105" s="60">
        <v>103.10004697040864</v>
      </c>
    </row>
    <row r="106" spans="1:14" ht="73.5" hidden="1">
      <c r="A106" s="12">
        <v>53</v>
      </c>
      <c r="B106" s="68" t="s">
        <v>177</v>
      </c>
      <c r="C106" s="59" t="s">
        <v>178</v>
      </c>
      <c r="D106" s="60">
        <v>75.2</v>
      </c>
      <c r="E106" s="60"/>
      <c r="F106" s="60">
        <v>21.82</v>
      </c>
      <c r="G106" s="60">
        <v>29.8</v>
      </c>
      <c r="H106" s="60">
        <v>39.627659574468083</v>
      </c>
      <c r="I106" s="60">
        <v>30.2</v>
      </c>
      <c r="J106" s="60">
        <v>101.34</v>
      </c>
      <c r="K106" s="60">
        <v>30.2</v>
      </c>
      <c r="L106" s="60">
        <v>100</v>
      </c>
      <c r="M106" s="60">
        <v>30.2</v>
      </c>
      <c r="N106" s="60">
        <v>100</v>
      </c>
    </row>
    <row r="107" spans="1:14" s="38" customFormat="1" ht="21" hidden="1">
      <c r="A107" s="12">
        <v>54</v>
      </c>
      <c r="B107" s="65" t="s">
        <v>89</v>
      </c>
      <c r="C107" s="59" t="s">
        <v>90</v>
      </c>
      <c r="D107" s="60">
        <v>181416.46</v>
      </c>
      <c r="E107" s="60">
        <v>176308.2</v>
      </c>
      <c r="F107" s="60">
        <v>80751.740000000005</v>
      </c>
      <c r="G107" s="60">
        <v>171209</v>
      </c>
      <c r="H107" s="60">
        <v>94.373465340465799</v>
      </c>
      <c r="I107" s="60">
        <v>172874.5</v>
      </c>
      <c r="J107" s="60">
        <v>100.97</v>
      </c>
      <c r="K107" s="60">
        <v>180144.5</v>
      </c>
      <c r="L107" s="60">
        <v>104.21</v>
      </c>
      <c r="M107" s="60">
        <v>185239.7</v>
      </c>
      <c r="N107" s="60">
        <v>102.82839609313635</v>
      </c>
    </row>
    <row r="108" spans="1:14" ht="21" hidden="1">
      <c r="A108" s="12">
        <v>55</v>
      </c>
      <c r="B108" s="65" t="s">
        <v>179</v>
      </c>
      <c r="C108" s="59" t="s">
        <v>180</v>
      </c>
      <c r="D108" s="60">
        <v>45943.4</v>
      </c>
      <c r="E108" s="60">
        <v>54313.2</v>
      </c>
      <c r="F108" s="60">
        <v>19374.310000000001</v>
      </c>
      <c r="G108" s="60">
        <v>36500</v>
      </c>
      <c r="H108" s="60">
        <v>79.445578690301545</v>
      </c>
      <c r="I108" s="60">
        <v>38787.5</v>
      </c>
      <c r="J108" s="60">
        <v>106.27</v>
      </c>
      <c r="K108" s="60">
        <v>41502.6</v>
      </c>
      <c r="L108" s="60">
        <v>107</v>
      </c>
      <c r="M108" s="60">
        <v>44407.8</v>
      </c>
      <c r="N108" s="60">
        <v>107.00004337077678</v>
      </c>
    </row>
    <row r="109" spans="1:14" hidden="1">
      <c r="A109" s="12">
        <v>56</v>
      </c>
      <c r="B109" s="65" t="s">
        <v>181</v>
      </c>
      <c r="C109" s="59" t="s">
        <v>182</v>
      </c>
      <c r="D109" s="60">
        <v>37063.69</v>
      </c>
      <c r="E109" s="60">
        <v>30610.5</v>
      </c>
      <c r="F109" s="60">
        <v>15522.09</v>
      </c>
      <c r="G109" s="60">
        <v>37105.800000000003</v>
      </c>
      <c r="H109" s="60">
        <v>100.11361523906552</v>
      </c>
      <c r="I109" s="60">
        <v>31650.5</v>
      </c>
      <c r="J109" s="60">
        <v>85.3</v>
      </c>
      <c r="K109" s="60">
        <v>34660.6</v>
      </c>
      <c r="L109" s="60">
        <v>109.51</v>
      </c>
      <c r="M109" s="60">
        <v>36850.6</v>
      </c>
      <c r="N109" s="60">
        <v>106.31841341465527</v>
      </c>
    </row>
    <row r="110" spans="1:14" hidden="1">
      <c r="A110" s="12">
        <v>57</v>
      </c>
      <c r="B110" s="65" t="s">
        <v>183</v>
      </c>
      <c r="C110" s="59" t="s">
        <v>184</v>
      </c>
      <c r="D110" s="60">
        <v>98409.37</v>
      </c>
      <c r="E110" s="60">
        <v>91384.5</v>
      </c>
      <c r="F110" s="60">
        <v>45855.34</v>
      </c>
      <c r="G110" s="60">
        <v>97603.199999999997</v>
      </c>
      <c r="H110" s="60">
        <v>99.180799551912585</v>
      </c>
      <c r="I110" s="60">
        <v>102436.5</v>
      </c>
      <c r="J110" s="60">
        <v>104.95</v>
      </c>
      <c r="K110" s="60">
        <v>103981.3</v>
      </c>
      <c r="L110" s="60">
        <v>101.51</v>
      </c>
      <c r="M110" s="60">
        <v>103981.3</v>
      </c>
      <c r="N110" s="60">
        <v>100</v>
      </c>
    </row>
    <row r="111" spans="1:14" s="38" customFormat="1" ht="31.5" hidden="1">
      <c r="A111" s="12">
        <v>58</v>
      </c>
      <c r="B111" s="65" t="s">
        <v>92</v>
      </c>
      <c r="C111" s="59" t="s">
        <v>93</v>
      </c>
      <c r="D111" s="60">
        <v>95130.62</v>
      </c>
      <c r="E111" s="60">
        <v>75760.2</v>
      </c>
      <c r="F111" s="60">
        <v>60411.64</v>
      </c>
      <c r="G111" s="60">
        <v>495997.7</v>
      </c>
      <c r="H111" s="60">
        <v>521.38596384634104</v>
      </c>
      <c r="I111" s="60">
        <v>684220.2</v>
      </c>
      <c r="J111" s="60">
        <v>137.94999999999999</v>
      </c>
      <c r="K111" s="60">
        <v>683972.2</v>
      </c>
      <c r="L111" s="60">
        <v>99.96</v>
      </c>
      <c r="M111" s="60">
        <v>186674.5</v>
      </c>
      <c r="N111" s="60">
        <v>27.292702832074173</v>
      </c>
    </row>
    <row r="112" spans="1:14" hidden="1">
      <c r="A112" s="12">
        <v>59</v>
      </c>
      <c r="B112" s="65" t="s">
        <v>185</v>
      </c>
      <c r="C112" s="59" t="s">
        <v>186</v>
      </c>
      <c r="D112" s="60">
        <v>14756.71</v>
      </c>
      <c r="E112" s="60">
        <v>10908</v>
      </c>
      <c r="F112" s="60">
        <v>15790.87</v>
      </c>
      <c r="G112" s="60">
        <v>18715.2</v>
      </c>
      <c r="H112" s="60">
        <v>126.82501722945021</v>
      </c>
      <c r="I112" s="60">
        <v>11730</v>
      </c>
      <c r="J112" s="60">
        <v>62.68</v>
      </c>
      <c r="K112" s="60">
        <v>11734.9</v>
      </c>
      <c r="L112" s="60">
        <v>100.04</v>
      </c>
      <c r="M112" s="60">
        <v>11730.9</v>
      </c>
      <c r="N112" s="60">
        <v>99.965913642212541</v>
      </c>
    </row>
    <row r="113" spans="1:14" hidden="1">
      <c r="A113" s="12">
        <v>60</v>
      </c>
      <c r="B113" s="65" t="s">
        <v>187</v>
      </c>
      <c r="C113" s="59" t="s">
        <v>188</v>
      </c>
      <c r="D113" s="60">
        <v>80373.91</v>
      </c>
      <c r="E113" s="60">
        <v>64852.2</v>
      </c>
      <c r="F113" s="60">
        <v>44620.76</v>
      </c>
      <c r="G113" s="60">
        <v>477282.5</v>
      </c>
      <c r="H113" s="60">
        <v>593.82764879797435</v>
      </c>
      <c r="I113" s="60">
        <v>672490.2</v>
      </c>
      <c r="J113" s="60">
        <v>140.9</v>
      </c>
      <c r="K113" s="60">
        <v>672237.3</v>
      </c>
      <c r="L113" s="60">
        <v>99.96</v>
      </c>
      <c r="M113" s="60">
        <v>174943.6</v>
      </c>
      <c r="N113" s="60">
        <v>26.024084054841946</v>
      </c>
    </row>
    <row r="114" spans="1:14" s="38" customFormat="1" ht="21" hidden="1">
      <c r="A114" s="12">
        <v>61</v>
      </c>
      <c r="B114" s="65" t="s">
        <v>95</v>
      </c>
      <c r="C114" s="59" t="s">
        <v>96</v>
      </c>
      <c r="D114" s="60">
        <v>68208.08</v>
      </c>
      <c r="E114" s="60">
        <v>130</v>
      </c>
      <c r="F114" s="60">
        <v>3113.59</v>
      </c>
      <c r="G114" s="60">
        <v>7696.5</v>
      </c>
      <c r="H114" s="60">
        <v>11.283853760434246</v>
      </c>
      <c r="I114" s="60">
        <v>1524</v>
      </c>
      <c r="J114" s="60">
        <v>19.8</v>
      </c>
      <c r="K114" s="60">
        <v>1421.2</v>
      </c>
      <c r="L114" s="60">
        <v>93.25</v>
      </c>
      <c r="M114" s="60">
        <v>998.4</v>
      </c>
      <c r="N114" s="60">
        <v>70.250492541514205</v>
      </c>
    </row>
    <row r="115" spans="1:14" ht="84" hidden="1">
      <c r="A115" s="12">
        <v>62</v>
      </c>
      <c r="B115" s="68" t="s">
        <v>189</v>
      </c>
      <c r="C115" s="59" t="s">
        <v>190</v>
      </c>
      <c r="D115" s="60">
        <v>53271.3</v>
      </c>
      <c r="E115" s="60">
        <v>30</v>
      </c>
      <c r="F115" s="60">
        <v>1488.58</v>
      </c>
      <c r="G115" s="60">
        <v>1508.4</v>
      </c>
      <c r="H115" s="60">
        <v>2.8315434389624432</v>
      </c>
      <c r="I115" s="60">
        <v>20</v>
      </c>
      <c r="J115" s="60">
        <v>1.33</v>
      </c>
      <c r="K115" s="60">
        <v>20</v>
      </c>
      <c r="L115" s="60">
        <v>100</v>
      </c>
      <c r="M115" s="60">
        <v>20</v>
      </c>
      <c r="N115" s="60">
        <v>100</v>
      </c>
    </row>
    <row r="116" spans="1:14" ht="31.5" hidden="1">
      <c r="A116" s="12">
        <v>63</v>
      </c>
      <c r="B116" s="65" t="s">
        <v>191</v>
      </c>
      <c r="C116" s="59" t="s">
        <v>192</v>
      </c>
      <c r="D116" s="60">
        <v>14936.78</v>
      </c>
      <c r="E116" s="60">
        <v>100</v>
      </c>
      <c r="F116" s="60">
        <v>1625.01</v>
      </c>
      <c r="G116" s="60">
        <v>6188.1</v>
      </c>
      <c r="H116" s="60">
        <v>41.428607772224005</v>
      </c>
      <c r="I116" s="60">
        <v>1504</v>
      </c>
      <c r="J116" s="60">
        <v>24.3</v>
      </c>
      <c r="K116" s="60">
        <v>1401.2</v>
      </c>
      <c r="L116" s="60">
        <v>93.16</v>
      </c>
      <c r="M116" s="60">
        <v>978.4</v>
      </c>
      <c r="N116" s="60">
        <v>69.8258635455324</v>
      </c>
    </row>
    <row r="117" spans="1:14" s="38" customFormat="1" ht="21" hidden="1">
      <c r="A117" s="12">
        <v>64</v>
      </c>
      <c r="B117" s="65" t="s">
        <v>98</v>
      </c>
      <c r="C117" s="59" t="s">
        <v>99</v>
      </c>
      <c r="D117" s="60">
        <v>4000.43</v>
      </c>
      <c r="E117" s="60">
        <v>5300</v>
      </c>
      <c r="F117" s="60">
        <v>2380.2600000000002</v>
      </c>
      <c r="G117" s="60">
        <v>5424.6</v>
      </c>
      <c r="H117" s="60">
        <v>135.60042295453241</v>
      </c>
      <c r="I117" s="60">
        <v>4640.6000000000004</v>
      </c>
      <c r="J117" s="60">
        <v>85.55</v>
      </c>
      <c r="K117" s="60">
        <v>4639.6000000000004</v>
      </c>
      <c r="L117" s="60">
        <v>99.98</v>
      </c>
      <c r="M117" s="60">
        <v>4592.6000000000004</v>
      </c>
      <c r="N117" s="60">
        <v>98.986981636347963</v>
      </c>
    </row>
    <row r="118" spans="1:14" ht="31.5" hidden="1">
      <c r="A118" s="12">
        <v>65</v>
      </c>
      <c r="B118" s="65" t="s">
        <v>193</v>
      </c>
      <c r="C118" s="59" t="s">
        <v>194</v>
      </c>
      <c r="D118" s="60">
        <v>4000.43</v>
      </c>
      <c r="E118" s="60">
        <v>5300</v>
      </c>
      <c r="F118" s="60">
        <v>2380.2600000000002</v>
      </c>
      <c r="G118" s="60">
        <v>5424.6</v>
      </c>
      <c r="H118" s="60">
        <v>135.60042295453241</v>
      </c>
      <c r="I118" s="60">
        <v>4640.6000000000004</v>
      </c>
      <c r="J118" s="60">
        <v>85.55</v>
      </c>
      <c r="K118" s="60">
        <v>4639.6000000000004</v>
      </c>
      <c r="L118" s="60">
        <v>99.98</v>
      </c>
      <c r="M118" s="60">
        <v>4592.6000000000004</v>
      </c>
      <c r="N118" s="60">
        <v>98.986981636347963</v>
      </c>
    </row>
    <row r="119" spans="1:14" s="38" customFormat="1" ht="21" hidden="1">
      <c r="A119" s="12">
        <v>66</v>
      </c>
      <c r="B119" s="65" t="s">
        <v>101</v>
      </c>
      <c r="C119" s="59" t="s">
        <v>102</v>
      </c>
      <c r="D119" s="60">
        <v>309420.08</v>
      </c>
      <c r="E119" s="60">
        <v>171482.2</v>
      </c>
      <c r="F119" s="60">
        <v>143873.45000000001</v>
      </c>
      <c r="G119" s="60">
        <v>171482.2</v>
      </c>
      <c r="H119" s="60">
        <v>55.420514402297357</v>
      </c>
      <c r="I119" s="60">
        <v>237170.8</v>
      </c>
      <c r="J119" s="60">
        <v>138.31</v>
      </c>
      <c r="K119" s="60">
        <v>236160.8</v>
      </c>
      <c r="L119" s="60">
        <v>99.57</v>
      </c>
      <c r="M119" s="60">
        <v>236904.7</v>
      </c>
      <c r="N119" s="60">
        <v>100.31499723916926</v>
      </c>
    </row>
    <row r="120" spans="1:14" ht="73.5" hidden="1">
      <c r="A120" s="12">
        <v>67</v>
      </c>
      <c r="B120" s="68" t="s">
        <v>195</v>
      </c>
      <c r="C120" s="59" t="s">
        <v>196</v>
      </c>
      <c r="D120" s="60">
        <v>858.54</v>
      </c>
      <c r="E120" s="60"/>
      <c r="F120" s="60">
        <v>610.28</v>
      </c>
      <c r="G120" s="60"/>
      <c r="H120" s="60">
        <v>0</v>
      </c>
      <c r="I120" s="60">
        <v>323.5</v>
      </c>
      <c r="J120" s="60"/>
      <c r="K120" s="60">
        <v>323.5</v>
      </c>
      <c r="L120" s="60">
        <v>100</v>
      </c>
      <c r="M120" s="60">
        <v>323.5</v>
      </c>
      <c r="N120" s="60">
        <v>100</v>
      </c>
    </row>
    <row r="121" spans="1:14" ht="21" hidden="1">
      <c r="A121" s="12">
        <v>68</v>
      </c>
      <c r="B121" s="65" t="s">
        <v>197</v>
      </c>
      <c r="C121" s="59" t="s">
        <v>198</v>
      </c>
      <c r="D121" s="60">
        <v>21.85</v>
      </c>
      <c r="E121" s="60"/>
      <c r="F121" s="60">
        <v>0.2</v>
      </c>
      <c r="G121" s="60"/>
      <c r="H121" s="60">
        <v>0</v>
      </c>
      <c r="I121" s="60">
        <v>0.9</v>
      </c>
      <c r="J121" s="60"/>
      <c r="K121" s="60">
        <v>0.9</v>
      </c>
      <c r="L121" s="60">
        <v>100</v>
      </c>
      <c r="M121" s="60">
        <v>0.9</v>
      </c>
      <c r="N121" s="60">
        <v>100</v>
      </c>
    </row>
    <row r="122" spans="1:14" ht="31.5" hidden="1">
      <c r="A122" s="12">
        <v>69</v>
      </c>
      <c r="B122" s="65" t="s">
        <v>199</v>
      </c>
      <c r="C122" s="59" t="s">
        <v>200</v>
      </c>
      <c r="D122" s="60">
        <v>132.34</v>
      </c>
      <c r="E122" s="60">
        <v>250</v>
      </c>
      <c r="F122" s="60">
        <v>241.24</v>
      </c>
      <c r="G122" s="60">
        <v>250</v>
      </c>
      <c r="H122" s="60">
        <v>188.90735983073901</v>
      </c>
      <c r="I122" s="60">
        <v>113.1</v>
      </c>
      <c r="J122" s="60">
        <v>45.24</v>
      </c>
      <c r="K122" s="60">
        <v>113.1</v>
      </c>
      <c r="L122" s="60">
        <v>100</v>
      </c>
      <c r="M122" s="60">
        <v>113.1</v>
      </c>
      <c r="N122" s="60">
        <v>100</v>
      </c>
    </row>
    <row r="123" spans="1:14" ht="42" hidden="1">
      <c r="A123" s="12">
        <v>70</v>
      </c>
      <c r="B123" s="65" t="s">
        <v>201</v>
      </c>
      <c r="C123" s="59" t="s">
        <v>202</v>
      </c>
      <c r="D123" s="60">
        <v>0.26</v>
      </c>
      <c r="E123" s="60"/>
      <c r="F123" s="60"/>
      <c r="G123" s="60"/>
      <c r="H123" s="60">
        <v>0</v>
      </c>
      <c r="I123" s="60"/>
      <c r="J123" s="60"/>
      <c r="K123" s="60"/>
      <c r="L123" s="60"/>
      <c r="M123" s="60"/>
      <c r="N123" s="60"/>
    </row>
    <row r="124" spans="1:14" ht="21" hidden="1">
      <c r="A124" s="12">
        <v>71</v>
      </c>
      <c r="B124" s="65" t="s">
        <v>203</v>
      </c>
      <c r="C124" s="59" t="s">
        <v>204</v>
      </c>
      <c r="D124" s="60">
        <v>4.0199999999999996</v>
      </c>
      <c r="E124" s="60"/>
      <c r="F124" s="60">
        <v>32.24</v>
      </c>
      <c r="G124" s="60"/>
      <c r="H124" s="60">
        <v>0</v>
      </c>
      <c r="I124" s="60"/>
      <c r="J124" s="60"/>
      <c r="K124" s="60"/>
      <c r="L124" s="60"/>
      <c r="M124" s="60"/>
      <c r="N124" s="60"/>
    </row>
    <row r="125" spans="1:14" ht="105" hidden="1">
      <c r="A125" s="12">
        <v>72</v>
      </c>
      <c r="B125" s="68" t="s">
        <v>205</v>
      </c>
      <c r="C125" s="59" t="s">
        <v>206</v>
      </c>
      <c r="D125" s="60">
        <v>1699.08</v>
      </c>
      <c r="E125" s="60">
        <v>1030</v>
      </c>
      <c r="F125" s="60">
        <v>3077.8</v>
      </c>
      <c r="G125" s="60">
        <v>1030</v>
      </c>
      <c r="H125" s="60">
        <v>60.62104197565742</v>
      </c>
      <c r="I125" s="60">
        <v>1300</v>
      </c>
      <c r="J125" s="60">
        <v>126.21</v>
      </c>
      <c r="K125" s="60">
        <v>1300</v>
      </c>
      <c r="L125" s="60">
        <v>100</v>
      </c>
      <c r="M125" s="60">
        <v>1300</v>
      </c>
      <c r="N125" s="60">
        <v>100</v>
      </c>
    </row>
    <row r="126" spans="1:14" ht="21" hidden="1">
      <c r="A126" s="12">
        <v>73</v>
      </c>
      <c r="B126" s="65" t="s">
        <v>207</v>
      </c>
      <c r="C126" s="59" t="s">
        <v>208</v>
      </c>
      <c r="D126" s="60">
        <v>237.3</v>
      </c>
      <c r="E126" s="60">
        <v>360</v>
      </c>
      <c r="F126" s="60">
        <v>158.4</v>
      </c>
      <c r="G126" s="60">
        <v>360</v>
      </c>
      <c r="H126" s="60">
        <v>151.70670037926675</v>
      </c>
      <c r="I126" s="60"/>
      <c r="J126" s="60"/>
      <c r="K126" s="60"/>
      <c r="L126" s="60"/>
      <c r="M126" s="60"/>
      <c r="N126" s="60"/>
    </row>
    <row r="127" spans="1:14" ht="31.5" hidden="1">
      <c r="A127" s="12">
        <v>74</v>
      </c>
      <c r="B127" s="65" t="s">
        <v>209</v>
      </c>
      <c r="C127" s="59" t="s">
        <v>210</v>
      </c>
      <c r="D127" s="60">
        <v>9287.24</v>
      </c>
      <c r="E127" s="60">
        <v>9492</v>
      </c>
      <c r="F127" s="60">
        <v>3228.88</v>
      </c>
      <c r="G127" s="60">
        <v>9492</v>
      </c>
      <c r="H127" s="60">
        <v>102.20474543567303</v>
      </c>
      <c r="I127" s="60">
        <v>6500</v>
      </c>
      <c r="J127" s="60">
        <v>68.48</v>
      </c>
      <c r="K127" s="60">
        <v>6000</v>
      </c>
      <c r="L127" s="60">
        <v>92.31</v>
      </c>
      <c r="M127" s="60">
        <v>6000</v>
      </c>
      <c r="N127" s="60">
        <v>100</v>
      </c>
    </row>
    <row r="128" spans="1:14" ht="31.5" hidden="1">
      <c r="A128" s="12">
        <v>75</v>
      </c>
      <c r="B128" s="65" t="s">
        <v>211</v>
      </c>
      <c r="C128" s="59" t="s">
        <v>212</v>
      </c>
      <c r="D128" s="60">
        <v>277014.40000000002</v>
      </c>
      <c r="E128" s="60">
        <v>150070</v>
      </c>
      <c r="F128" s="60">
        <v>128246.19</v>
      </c>
      <c r="G128" s="60">
        <v>150070</v>
      </c>
      <c r="H128" s="60">
        <v>54.17407903704644</v>
      </c>
      <c r="I128" s="60">
        <v>220106</v>
      </c>
      <c r="J128" s="60">
        <v>146.66999999999999</v>
      </c>
      <c r="K128" s="60">
        <v>220106</v>
      </c>
      <c r="L128" s="60">
        <v>100</v>
      </c>
      <c r="M128" s="60">
        <v>220106</v>
      </c>
      <c r="N128" s="60">
        <v>100</v>
      </c>
    </row>
    <row r="129" spans="1:14" ht="42" hidden="1">
      <c r="A129" s="12">
        <v>76</v>
      </c>
      <c r="B129" s="65" t="s">
        <v>213</v>
      </c>
      <c r="C129" s="59" t="s">
        <v>214</v>
      </c>
      <c r="D129" s="60">
        <v>1640.02</v>
      </c>
      <c r="E129" s="60"/>
      <c r="F129" s="60">
        <v>469.12</v>
      </c>
      <c r="G129" s="60"/>
      <c r="H129" s="60">
        <v>0</v>
      </c>
      <c r="I129" s="60"/>
      <c r="J129" s="60"/>
      <c r="K129" s="60"/>
      <c r="L129" s="60"/>
      <c r="M129" s="60"/>
      <c r="N129" s="60"/>
    </row>
    <row r="130" spans="1:14" ht="52.5" hidden="1">
      <c r="A130" s="12">
        <v>77</v>
      </c>
      <c r="B130" s="65" t="s">
        <v>215</v>
      </c>
      <c r="C130" s="59" t="s">
        <v>216</v>
      </c>
      <c r="D130" s="60">
        <v>560.5</v>
      </c>
      <c r="E130" s="60">
        <v>578</v>
      </c>
      <c r="F130" s="60">
        <v>254.97</v>
      </c>
      <c r="G130" s="60">
        <v>578</v>
      </c>
      <c r="H130" s="60">
        <v>103.12221231043711</v>
      </c>
      <c r="I130" s="60">
        <v>261.10000000000002</v>
      </c>
      <c r="J130" s="60">
        <v>45.17</v>
      </c>
      <c r="K130" s="60">
        <v>261.10000000000002</v>
      </c>
      <c r="L130" s="60">
        <v>100</v>
      </c>
      <c r="M130" s="60">
        <v>261.10000000000002</v>
      </c>
      <c r="N130" s="60">
        <v>100</v>
      </c>
    </row>
    <row r="131" spans="1:14" ht="52.5" hidden="1">
      <c r="A131" s="12">
        <v>78</v>
      </c>
      <c r="B131" s="65" t="s">
        <v>217</v>
      </c>
      <c r="C131" s="59" t="s">
        <v>218</v>
      </c>
      <c r="D131" s="60">
        <v>3195.25</v>
      </c>
      <c r="E131" s="60">
        <v>4884.2</v>
      </c>
      <c r="F131" s="60">
        <v>579.07000000000005</v>
      </c>
      <c r="G131" s="60">
        <v>4884.2</v>
      </c>
      <c r="H131" s="60">
        <v>152.85814881464674</v>
      </c>
      <c r="I131" s="60">
        <v>1000</v>
      </c>
      <c r="J131" s="60">
        <v>20.47</v>
      </c>
      <c r="K131" s="60">
        <v>1000</v>
      </c>
      <c r="L131" s="60">
        <v>100</v>
      </c>
      <c r="M131" s="60">
        <v>1000</v>
      </c>
      <c r="N131" s="60">
        <v>100</v>
      </c>
    </row>
    <row r="132" spans="1:14" ht="21" hidden="1">
      <c r="A132" s="12">
        <v>79</v>
      </c>
      <c r="B132" s="65" t="s">
        <v>219</v>
      </c>
      <c r="C132" s="59" t="s">
        <v>220</v>
      </c>
      <c r="D132" s="60">
        <v>14769.28</v>
      </c>
      <c r="E132" s="60">
        <v>4818</v>
      </c>
      <c r="F132" s="60">
        <v>6975.07</v>
      </c>
      <c r="G132" s="60">
        <v>4818</v>
      </c>
      <c r="H132" s="60">
        <v>32.621766260779125</v>
      </c>
      <c r="I132" s="60">
        <v>7566.2</v>
      </c>
      <c r="J132" s="60">
        <v>157.04</v>
      </c>
      <c r="K132" s="60">
        <v>7056.2</v>
      </c>
      <c r="L132" s="60">
        <v>93.26</v>
      </c>
      <c r="M132" s="60">
        <v>7800.1</v>
      </c>
      <c r="N132" s="60">
        <v>110.54250162977242</v>
      </c>
    </row>
    <row r="133" spans="1:14" ht="12.75" hidden="1" customHeight="1">
      <c r="A133" s="69"/>
      <c r="B133" s="2" t="s">
        <v>221</v>
      </c>
      <c r="D133" s="70">
        <v>31205846.57</v>
      </c>
      <c r="E133" s="70">
        <v>31569760.800000001</v>
      </c>
      <c r="F133" s="70">
        <v>15986863.26</v>
      </c>
      <c r="G133" s="70">
        <v>32368271.699999999</v>
      </c>
      <c r="H133" s="70"/>
      <c r="I133" s="71">
        <v>33152378.699999999</v>
      </c>
      <c r="J133" s="71"/>
      <c r="K133" s="71">
        <v>35371788.600000001</v>
      </c>
      <c r="L133" s="71"/>
      <c r="M133" s="71">
        <v>37112636.200000003</v>
      </c>
      <c r="N133" s="70"/>
    </row>
    <row r="134" spans="1:14" ht="12.75" hidden="1" customHeight="1">
      <c r="A134" s="69"/>
      <c r="B134" s="2" t="s">
        <v>222</v>
      </c>
      <c r="D134" s="72">
        <v>763754.75999999791</v>
      </c>
      <c r="E134" s="72">
        <v>508547.09999999776</v>
      </c>
      <c r="F134" s="72">
        <v>310946.00999999978</v>
      </c>
      <c r="G134" s="72">
        <v>937370.69999999925</v>
      </c>
      <c r="H134" s="72"/>
      <c r="I134" s="73">
        <v>1196021.8000000007</v>
      </c>
      <c r="J134" s="73"/>
      <c r="K134" s="73">
        <v>1208408.1999999955</v>
      </c>
      <c r="L134" s="73"/>
      <c r="M134" s="73">
        <v>717734.59999999404</v>
      </c>
      <c r="N134" s="72"/>
    </row>
    <row r="135" spans="1:14" s="79" customFormat="1" ht="20.25">
      <c r="A135" s="74"/>
      <c r="B135" s="75" t="s">
        <v>223</v>
      </c>
      <c r="C135" s="76"/>
      <c r="D135" s="120">
        <f>D136+D141</f>
        <v>1265460</v>
      </c>
      <c r="E135" s="77">
        <v>43361488.310000002</v>
      </c>
      <c r="F135" s="77">
        <v>21442662.600000001</v>
      </c>
      <c r="G135" s="120">
        <f>G136+G141</f>
        <v>1399211</v>
      </c>
      <c r="H135" s="126">
        <f>G135/D135*100</f>
        <v>110.56935817805382</v>
      </c>
      <c r="I135" s="120">
        <f>I136+I141</f>
        <v>961970</v>
      </c>
      <c r="J135" s="127">
        <f>I135/G135*100</f>
        <v>68.750888893812302</v>
      </c>
      <c r="K135" s="120">
        <f>K136+K141</f>
        <v>986949</v>
      </c>
      <c r="L135" s="127">
        <f>K135/I135*100</f>
        <v>102.59665062320032</v>
      </c>
      <c r="M135" s="120">
        <f>M136+M141</f>
        <v>969873</v>
      </c>
      <c r="N135" s="124">
        <f>M135/K135*100</f>
        <v>98.269819413161159</v>
      </c>
    </row>
    <row r="136" spans="1:14" s="27" customFormat="1" ht="28.5">
      <c r="A136" s="21" t="s">
        <v>15</v>
      </c>
      <c r="B136" s="29" t="s">
        <v>16</v>
      </c>
      <c r="C136" s="23"/>
      <c r="D136" s="128">
        <f>D139+D140+D138+1999+421243+274434+268054+317+59</f>
        <v>1025858</v>
      </c>
      <c r="E136" s="129">
        <v>11283180.41</v>
      </c>
      <c r="F136" s="130">
        <v>5144853.33</v>
      </c>
      <c r="G136" s="128">
        <f>G138+G139+G140+518527+322656+242013+4575</f>
        <v>1129795</v>
      </c>
      <c r="H136" s="126">
        <f t="shared" ref="H136:H152" si="0">G136/D136*100</f>
        <v>110.13171413587455</v>
      </c>
      <c r="I136" s="128">
        <f>I138+I139+I140+222632+345210+47141</f>
        <v>665069</v>
      </c>
      <c r="J136" s="135">
        <f t="shared" ref="J136:J151" si="1">I136/G136*100</f>
        <v>58.86634300912997</v>
      </c>
      <c r="K136" s="128">
        <f>K138+K139+K14+210284+365477+47457</f>
        <v>657294</v>
      </c>
      <c r="L136" s="136">
        <f t="shared" ref="L136:N151" si="2">K136/I136*100</f>
        <v>98.830948367763355</v>
      </c>
      <c r="M136" s="128">
        <f>M138+M139+O135+201192+336012+47457</f>
        <v>614807</v>
      </c>
      <c r="N136" s="124">
        <f t="shared" si="2"/>
        <v>93.536073659580026</v>
      </c>
    </row>
    <row r="137" spans="1:14" s="27" customFormat="1" ht="15">
      <c r="A137" s="28"/>
      <c r="B137" s="29" t="s">
        <v>17</v>
      </c>
      <c r="C137" s="23"/>
      <c r="D137" s="131"/>
      <c r="E137" s="129"/>
      <c r="F137" s="130"/>
      <c r="G137" s="131"/>
      <c r="H137" s="126"/>
      <c r="I137" s="131"/>
      <c r="J137" s="135"/>
      <c r="K137" s="131"/>
      <c r="L137" s="135"/>
      <c r="M137" s="131"/>
      <c r="N137" s="124"/>
    </row>
    <row r="138" spans="1:14" s="27" customFormat="1" ht="15">
      <c r="A138" s="28">
        <v>1</v>
      </c>
      <c r="B138" s="29" t="s">
        <v>18</v>
      </c>
      <c r="C138" s="23"/>
      <c r="D138" s="128">
        <v>48881</v>
      </c>
      <c r="E138" s="129">
        <v>2574631.5</v>
      </c>
      <c r="F138" s="130">
        <v>1404346</v>
      </c>
      <c r="G138" s="128">
        <v>43913</v>
      </c>
      <c r="H138" s="126"/>
      <c r="I138" s="131">
        <v>50086</v>
      </c>
      <c r="J138" s="135">
        <f t="shared" si="1"/>
        <v>114.05734065083233</v>
      </c>
      <c r="K138" s="131">
        <v>34076</v>
      </c>
      <c r="L138" s="135">
        <f t="shared" ref="J138:L151" si="3">K138/I138*100</f>
        <v>68.034979834684336</v>
      </c>
      <c r="M138" s="131">
        <v>30146</v>
      </c>
      <c r="N138" s="124">
        <v>0</v>
      </c>
    </row>
    <row r="139" spans="1:14" s="27" customFormat="1" ht="15">
      <c r="A139" s="28">
        <v>2</v>
      </c>
      <c r="B139" s="29" t="s">
        <v>19</v>
      </c>
      <c r="C139" s="23"/>
      <c r="D139" s="128">
        <v>14645</v>
      </c>
      <c r="E139" s="129">
        <v>236351.4</v>
      </c>
      <c r="F139" s="130">
        <v>118176</v>
      </c>
      <c r="G139" s="128">
        <v>3911</v>
      </c>
      <c r="H139" s="126">
        <f t="shared" si="0"/>
        <v>26.705360191191534</v>
      </c>
      <c r="I139" s="131">
        <v>0</v>
      </c>
      <c r="J139" s="135">
        <v>0</v>
      </c>
      <c r="K139" s="131">
        <v>0</v>
      </c>
      <c r="L139" s="135">
        <v>0</v>
      </c>
      <c r="M139" s="131">
        <v>0</v>
      </c>
      <c r="N139" s="124">
        <v>0</v>
      </c>
    </row>
    <row r="140" spans="1:14" s="27" customFormat="1" ht="28.5">
      <c r="A140" s="28">
        <v>3</v>
      </c>
      <c r="B140" s="29" t="s">
        <v>20</v>
      </c>
      <c r="C140" s="23"/>
      <c r="D140" s="128">
        <v>-3774</v>
      </c>
      <c r="E140" s="129">
        <v>8472197.5099999998</v>
      </c>
      <c r="F140" s="129">
        <v>3622331.33</v>
      </c>
      <c r="G140" s="128">
        <v>-5800</v>
      </c>
      <c r="H140" s="126">
        <f t="shared" si="0"/>
        <v>153.68309485956544</v>
      </c>
      <c r="I140" s="131">
        <v>0</v>
      </c>
      <c r="J140" s="127">
        <f t="shared" si="1"/>
        <v>0</v>
      </c>
      <c r="K140" s="131">
        <v>0</v>
      </c>
      <c r="L140" s="127"/>
      <c r="M140" s="131">
        <v>0</v>
      </c>
      <c r="N140" s="124"/>
    </row>
    <row r="141" spans="1:14" s="34" customFormat="1" ht="42.75">
      <c r="A141" s="30" t="s">
        <v>21</v>
      </c>
      <c r="B141" s="31" t="s">
        <v>224</v>
      </c>
      <c r="C141" s="31"/>
      <c r="D141" s="132">
        <f>D143+D145+D146+D147+D148+D149+D150+D151+D152+D144-1</f>
        <v>239602</v>
      </c>
      <c r="E141" s="133">
        <v>32078307.899999999</v>
      </c>
      <c r="F141" s="133">
        <v>16297809.27</v>
      </c>
      <c r="G141" s="132">
        <f>G143+G145+G146+G147+G148+G149+G150+G151+G152+G144</f>
        <v>269416</v>
      </c>
      <c r="H141" s="126">
        <f t="shared" si="0"/>
        <v>112.44313486531831</v>
      </c>
      <c r="I141" s="132">
        <f>I143+I145+I146+I147+I148+I149+I150+I151+I152+I144</f>
        <v>296901</v>
      </c>
      <c r="J141" s="127">
        <f t="shared" si="1"/>
        <v>110.20169551919707</v>
      </c>
      <c r="K141" s="132">
        <f>K143+K145+K146+K147+K148+K149+K150+K151+K152+K144</f>
        <v>329655</v>
      </c>
      <c r="L141" s="127">
        <f t="shared" si="3"/>
        <v>111.03196014833227</v>
      </c>
      <c r="M141" s="132">
        <f>M143+M145+M146+M147+M148+M149+M150+M151+M152+M144</f>
        <v>355066</v>
      </c>
      <c r="N141" s="124">
        <f t="shared" si="2"/>
        <v>107.70836177215574</v>
      </c>
    </row>
    <row r="142" spans="1:14" s="85" customFormat="1" ht="20.25" hidden="1">
      <c r="A142" s="81"/>
      <c r="B142" s="98"/>
      <c r="C142" s="99"/>
      <c r="D142" s="121"/>
      <c r="E142" s="84"/>
      <c r="F142" s="84"/>
      <c r="G142" s="121"/>
      <c r="H142" s="126" t="e">
        <f t="shared" si="0"/>
        <v>#DIV/0!</v>
      </c>
      <c r="I142" s="121"/>
      <c r="J142" s="127" t="e">
        <f t="shared" si="1"/>
        <v>#DIV/0!</v>
      </c>
      <c r="K142" s="121"/>
      <c r="L142" s="127" t="e">
        <f t="shared" si="3"/>
        <v>#DIV/0!</v>
      </c>
      <c r="M142" s="121"/>
      <c r="N142" s="124" t="e">
        <f t="shared" si="2"/>
        <v>#DIV/0!</v>
      </c>
    </row>
    <row r="143" spans="1:14" s="85" customFormat="1" ht="20.25">
      <c r="A143" s="28">
        <v>1</v>
      </c>
      <c r="B143" s="100" t="s">
        <v>57</v>
      </c>
      <c r="C143" s="103"/>
      <c r="D143" s="121">
        <v>163797</v>
      </c>
      <c r="E143" s="84">
        <v>10366250.699999999</v>
      </c>
      <c r="F143" s="84">
        <v>4633674.13</v>
      </c>
      <c r="G143" s="134">
        <v>163143</v>
      </c>
      <c r="H143" s="125">
        <f t="shared" si="0"/>
        <v>99.600725288008945</v>
      </c>
      <c r="I143" s="121">
        <v>176765</v>
      </c>
      <c r="J143" s="127">
        <f t="shared" si="1"/>
        <v>108.34972999147988</v>
      </c>
      <c r="K143" s="121">
        <v>198994</v>
      </c>
      <c r="L143" s="127">
        <f t="shared" si="3"/>
        <v>112.57545328543546</v>
      </c>
      <c r="M143" s="121">
        <v>220297</v>
      </c>
      <c r="N143" s="124">
        <f t="shared" si="2"/>
        <v>110.7053478999367</v>
      </c>
    </row>
    <row r="144" spans="1:14" s="85" customFormat="1" ht="44.25" customHeight="1">
      <c r="A144" s="28">
        <v>2</v>
      </c>
      <c r="B144" s="123" t="s">
        <v>111</v>
      </c>
      <c r="C144" s="103"/>
      <c r="D144" s="121">
        <v>15344</v>
      </c>
      <c r="E144" s="84"/>
      <c r="F144" s="84"/>
      <c r="G144" s="121">
        <v>16611</v>
      </c>
      <c r="H144" s="127"/>
      <c r="I144" s="134">
        <v>18308</v>
      </c>
      <c r="J144" s="127">
        <f t="shared" si="3"/>
        <v>110.21612184696887</v>
      </c>
      <c r="K144" s="121">
        <v>18888</v>
      </c>
      <c r="L144" s="127">
        <f t="shared" si="3"/>
        <v>103.16801398295827</v>
      </c>
      <c r="M144" s="121">
        <v>19849</v>
      </c>
      <c r="N144" s="124">
        <f t="shared" si="2"/>
        <v>105.08788648877594</v>
      </c>
    </row>
    <row r="145" spans="1:14" s="85" customFormat="1" ht="47.25">
      <c r="A145" s="28">
        <v>3</v>
      </c>
      <c r="B145" s="100" t="s">
        <v>64</v>
      </c>
      <c r="C145" s="103"/>
      <c r="D145" s="121">
        <v>7766</v>
      </c>
      <c r="E145" s="84">
        <v>1358999</v>
      </c>
      <c r="F145" s="84">
        <v>744148.46</v>
      </c>
      <c r="G145" s="121">
        <v>42691</v>
      </c>
      <c r="H145" s="125">
        <v>0</v>
      </c>
      <c r="I145" s="121">
        <v>64358</v>
      </c>
      <c r="J145" s="127">
        <v>0</v>
      </c>
      <c r="K145" s="121">
        <v>71871</v>
      </c>
      <c r="L145" s="127">
        <f t="shared" si="3"/>
        <v>111.67376239162185</v>
      </c>
      <c r="M145" s="121">
        <v>73969</v>
      </c>
      <c r="N145" s="124">
        <f t="shared" si="2"/>
        <v>102.91911897705613</v>
      </c>
    </row>
    <row r="146" spans="1:14" s="85" customFormat="1" ht="20.25">
      <c r="A146" s="28">
        <v>4</v>
      </c>
      <c r="B146" s="100" t="s">
        <v>247</v>
      </c>
      <c r="C146" s="103"/>
      <c r="D146" s="121">
        <v>10861</v>
      </c>
      <c r="E146" s="84">
        <v>6715737</v>
      </c>
      <c r="F146" s="84">
        <v>3078431.98</v>
      </c>
      <c r="G146" s="121">
        <v>10551</v>
      </c>
      <c r="H146" s="125">
        <f t="shared" si="0"/>
        <v>97.145750851671124</v>
      </c>
      <c r="I146" s="134">
        <v>12176</v>
      </c>
      <c r="J146" s="127">
        <f t="shared" si="1"/>
        <v>115.4013837550943</v>
      </c>
      <c r="K146" s="121">
        <v>13612</v>
      </c>
      <c r="L146" s="127">
        <f t="shared" si="3"/>
        <v>111.79369250985545</v>
      </c>
      <c r="M146" s="121">
        <v>13612</v>
      </c>
      <c r="N146" s="124">
        <f t="shared" si="2"/>
        <v>100</v>
      </c>
    </row>
    <row r="147" spans="1:14" s="85" customFormat="1" ht="20.25">
      <c r="A147" s="28">
        <v>5</v>
      </c>
      <c r="B147" s="100" t="s">
        <v>233</v>
      </c>
      <c r="C147" s="103"/>
      <c r="D147" s="121">
        <v>392</v>
      </c>
      <c r="E147" s="84">
        <v>76507.5</v>
      </c>
      <c r="F147" s="84">
        <v>68701.320000000007</v>
      </c>
      <c r="G147" s="121">
        <v>0</v>
      </c>
      <c r="H147" s="125">
        <f t="shared" si="0"/>
        <v>0</v>
      </c>
      <c r="I147" s="121">
        <v>0</v>
      </c>
      <c r="J147" s="127">
        <v>0</v>
      </c>
      <c r="K147" s="121">
        <v>0</v>
      </c>
      <c r="L147" s="127">
        <v>0</v>
      </c>
      <c r="M147" s="121">
        <v>0</v>
      </c>
      <c r="N147" s="124">
        <v>0</v>
      </c>
    </row>
    <row r="148" spans="1:14" s="97" customFormat="1" ht="20.25">
      <c r="A148" s="28">
        <v>6</v>
      </c>
      <c r="B148" s="94" t="s">
        <v>234</v>
      </c>
      <c r="C148" s="105"/>
      <c r="D148" s="122">
        <v>0</v>
      </c>
      <c r="E148" s="106">
        <v>14873.00000000149</v>
      </c>
      <c r="F148" s="106">
        <v>5151.1800000002868</v>
      </c>
      <c r="G148" s="122">
        <v>0</v>
      </c>
      <c r="H148" s="125"/>
      <c r="I148" s="122">
        <v>0</v>
      </c>
      <c r="J148" s="127"/>
      <c r="K148" s="122">
        <v>0</v>
      </c>
      <c r="L148" s="127">
        <v>0</v>
      </c>
      <c r="M148" s="122">
        <v>0</v>
      </c>
      <c r="N148" s="124">
        <v>0</v>
      </c>
    </row>
    <row r="149" spans="1:14" s="85" customFormat="1" ht="31.5">
      <c r="A149" s="28">
        <v>7</v>
      </c>
      <c r="B149" s="100" t="s">
        <v>236</v>
      </c>
      <c r="C149" s="103"/>
      <c r="D149" s="121">
        <v>30570</v>
      </c>
      <c r="E149" s="84">
        <v>79566.5</v>
      </c>
      <c r="F149" s="84">
        <v>18889.72</v>
      </c>
      <c r="G149" s="121">
        <v>25056</v>
      </c>
      <c r="H149" s="125">
        <f t="shared" si="0"/>
        <v>81.962708537782134</v>
      </c>
      <c r="I149" s="121">
        <v>23929</v>
      </c>
      <c r="J149" s="127">
        <f t="shared" si="1"/>
        <v>95.502075351213279</v>
      </c>
      <c r="K149" s="121">
        <v>24910</v>
      </c>
      <c r="L149" s="127">
        <f t="shared" si="3"/>
        <v>104.099628066363</v>
      </c>
      <c r="M149" s="121">
        <v>25941</v>
      </c>
      <c r="N149" s="124">
        <f t="shared" si="2"/>
        <v>104.13890004014452</v>
      </c>
    </row>
    <row r="150" spans="1:14" s="85" customFormat="1" ht="31.5">
      <c r="A150" s="28">
        <v>8</v>
      </c>
      <c r="B150" s="100" t="s">
        <v>238</v>
      </c>
      <c r="C150" s="103"/>
      <c r="D150" s="121">
        <v>198</v>
      </c>
      <c r="E150" s="84">
        <v>176308.2</v>
      </c>
      <c r="F150" s="84">
        <v>80751.740000000005</v>
      </c>
      <c r="G150" s="121">
        <v>301</v>
      </c>
      <c r="H150" s="125">
        <f t="shared" si="0"/>
        <v>152.02020202020202</v>
      </c>
      <c r="I150" s="121">
        <v>315</v>
      </c>
      <c r="J150" s="127">
        <f t="shared" si="1"/>
        <v>104.65116279069768</v>
      </c>
      <c r="K150" s="121">
        <v>330</v>
      </c>
      <c r="L150" s="127">
        <f t="shared" si="3"/>
        <v>104.76190476190477</v>
      </c>
      <c r="M150" s="121">
        <v>348</v>
      </c>
      <c r="N150" s="124">
        <f t="shared" si="2"/>
        <v>105.45454545454544</v>
      </c>
    </row>
    <row r="151" spans="1:14" s="85" customFormat="1" ht="31.5">
      <c r="A151" s="28">
        <v>9</v>
      </c>
      <c r="B151" s="100" t="s">
        <v>240</v>
      </c>
      <c r="C151" s="103"/>
      <c r="D151" s="121">
        <v>8429</v>
      </c>
      <c r="E151" s="84">
        <v>165078</v>
      </c>
      <c r="F151" s="84">
        <v>142280.53</v>
      </c>
      <c r="G151" s="121">
        <v>5315</v>
      </c>
      <c r="H151" s="125">
        <f t="shared" si="0"/>
        <v>63.056115790722508</v>
      </c>
      <c r="I151" s="121">
        <v>1050</v>
      </c>
      <c r="J151" s="127">
        <f t="shared" si="1"/>
        <v>19.75540921919097</v>
      </c>
      <c r="K151" s="121">
        <v>1050</v>
      </c>
      <c r="L151" s="127">
        <f t="shared" si="3"/>
        <v>100</v>
      </c>
      <c r="M151" s="121">
        <v>1050</v>
      </c>
      <c r="N151" s="124">
        <f t="shared" si="2"/>
        <v>100</v>
      </c>
    </row>
    <row r="152" spans="1:14" s="97" customFormat="1" ht="20.25">
      <c r="A152" s="28">
        <v>10</v>
      </c>
      <c r="B152" s="94" t="s">
        <v>242</v>
      </c>
      <c r="C152" s="105"/>
      <c r="D152" s="122">
        <f>2274-28</f>
        <v>2246</v>
      </c>
      <c r="E152" s="106">
        <v>78922.899999997753</v>
      </c>
      <c r="F152" s="106">
        <v>61902.099999999817</v>
      </c>
      <c r="G152" s="122">
        <v>5748</v>
      </c>
      <c r="H152" s="125">
        <f t="shared" si="0"/>
        <v>255.92163846838821</v>
      </c>
      <c r="I152" s="122">
        <v>0</v>
      </c>
      <c r="J152" s="127">
        <v>0</v>
      </c>
      <c r="K152" s="122">
        <v>0</v>
      </c>
      <c r="L152" s="127"/>
      <c r="M152" s="122">
        <v>0</v>
      </c>
      <c r="N152" s="124"/>
    </row>
    <row r="153" spans="1:14" s="85" customFormat="1">
      <c r="A153" s="107"/>
      <c r="J153" s="108"/>
      <c r="L153" s="109"/>
    </row>
    <row r="154" spans="1:14" s="85" customFormat="1" ht="23.25" customHeight="1">
      <c r="A154" s="146"/>
      <c r="B154" s="146"/>
      <c r="C154" s="146"/>
      <c r="D154" s="146"/>
      <c r="E154" s="146"/>
      <c r="F154" s="146"/>
      <c r="G154" s="146"/>
      <c r="H154" s="146"/>
      <c r="I154" s="146"/>
      <c r="J154" s="146"/>
      <c r="K154" s="146"/>
      <c r="L154" s="146"/>
      <c r="M154" s="146"/>
      <c r="N154" s="146"/>
    </row>
    <row r="155" spans="1:14" s="85" customFormat="1" hidden="1">
      <c r="A155" s="107"/>
      <c r="B155" s="110">
        <v>103</v>
      </c>
      <c r="C155" s="111"/>
      <c r="D155" s="112">
        <v>1787873.4</v>
      </c>
      <c r="E155" s="112">
        <v>1929934</v>
      </c>
      <c r="F155" s="112">
        <v>1228785.25</v>
      </c>
      <c r="G155" s="112">
        <v>2197149</v>
      </c>
      <c r="H155" s="112">
        <v>615.49</v>
      </c>
      <c r="I155" s="112">
        <v>2344837</v>
      </c>
      <c r="J155" s="112">
        <v>362.77</v>
      </c>
      <c r="K155" s="112">
        <v>2344837</v>
      </c>
      <c r="L155" s="112">
        <v>400</v>
      </c>
      <c r="M155" s="112">
        <v>2344837</v>
      </c>
      <c r="N155" s="112">
        <v>0</v>
      </c>
    </row>
    <row r="156" spans="1:14" s="85" customFormat="1" hidden="1">
      <c r="A156" s="107"/>
      <c r="B156" s="110">
        <v>106</v>
      </c>
      <c r="C156" s="110"/>
      <c r="D156" s="112">
        <v>803744</v>
      </c>
      <c r="E156" s="112">
        <v>827671</v>
      </c>
      <c r="F156" s="112">
        <v>170921.52</v>
      </c>
      <c r="G156" s="112">
        <v>747962</v>
      </c>
      <c r="H156" s="112">
        <v>207.18</v>
      </c>
      <c r="I156" s="112">
        <v>875107</v>
      </c>
      <c r="J156" s="112">
        <v>223.54</v>
      </c>
      <c r="K156" s="112">
        <v>919423</v>
      </c>
      <c r="L156" s="112">
        <v>207.28</v>
      </c>
      <c r="M156" s="112">
        <v>941421</v>
      </c>
      <c r="N156" s="112">
        <v>0</v>
      </c>
    </row>
    <row r="157" spans="1:14" s="85" customFormat="1" hidden="1">
      <c r="A157" s="107"/>
      <c r="B157" s="113">
        <v>108</v>
      </c>
      <c r="C157" s="110"/>
      <c r="D157" s="112">
        <v>494.3</v>
      </c>
      <c r="E157" s="112">
        <v>459.6</v>
      </c>
      <c r="F157" s="112">
        <v>184</v>
      </c>
      <c r="G157" s="112">
        <v>377.6</v>
      </c>
      <c r="H157" s="112">
        <v>76.39</v>
      </c>
      <c r="I157" s="112">
        <v>456</v>
      </c>
      <c r="J157" s="112">
        <v>120.76</v>
      </c>
      <c r="K157" s="112">
        <v>387.2</v>
      </c>
      <c r="L157" s="112">
        <v>84.91</v>
      </c>
      <c r="M157" s="112">
        <v>430.2</v>
      </c>
      <c r="N157" s="112">
        <v>0</v>
      </c>
    </row>
    <row r="158" spans="1:14" s="85" customFormat="1" hidden="1">
      <c r="A158" s="107"/>
      <c r="B158" s="113">
        <v>109</v>
      </c>
      <c r="C158" s="110"/>
      <c r="D158" s="112">
        <v>1</v>
      </c>
      <c r="E158" s="112">
        <v>0</v>
      </c>
      <c r="F158" s="112">
        <v>11.940000000000001</v>
      </c>
      <c r="G158" s="112">
        <v>0</v>
      </c>
      <c r="H158" s="112">
        <v>0</v>
      </c>
      <c r="I158" s="112">
        <v>0</v>
      </c>
      <c r="J158" s="112">
        <v>0</v>
      </c>
      <c r="K158" s="112">
        <v>0</v>
      </c>
      <c r="L158" s="112">
        <v>0</v>
      </c>
      <c r="M158" s="112">
        <v>0</v>
      </c>
      <c r="N158" s="112">
        <v>0</v>
      </c>
    </row>
    <row r="159" spans="1:14" s="85" customFormat="1" hidden="1">
      <c r="A159" s="107"/>
      <c r="B159" s="110">
        <v>113</v>
      </c>
      <c r="C159" s="110"/>
      <c r="D159" s="112">
        <v>3406.5</v>
      </c>
      <c r="E159" s="112">
        <v>2267.3000000000002</v>
      </c>
      <c r="F159" s="112">
        <v>5529</v>
      </c>
      <c r="G159" s="112">
        <v>414697.6</v>
      </c>
      <c r="H159" s="112">
        <v>17849.07</v>
      </c>
      <c r="I159" s="112">
        <v>602488.9</v>
      </c>
      <c r="J159" s="112">
        <v>258.95999999999998</v>
      </c>
      <c r="K159" s="112">
        <v>602488.9</v>
      </c>
      <c r="L159" s="112">
        <v>200</v>
      </c>
      <c r="M159" s="112">
        <v>105345.29999999999</v>
      </c>
      <c r="N159" s="112">
        <v>0</v>
      </c>
    </row>
    <row r="160" spans="1:14" s="85" customFormat="1" hidden="1">
      <c r="A160" s="107"/>
      <c r="B160" s="110">
        <v>116</v>
      </c>
      <c r="C160" s="110"/>
      <c r="D160" s="112">
        <v>11994.900000000001</v>
      </c>
      <c r="E160" s="112">
        <v>6404.2</v>
      </c>
      <c r="F160" s="112">
        <v>1592.92</v>
      </c>
      <c r="G160" s="112">
        <v>6404.2</v>
      </c>
      <c r="H160" s="112">
        <v>201.05</v>
      </c>
      <c r="I160" s="112">
        <v>2506</v>
      </c>
      <c r="J160" s="112">
        <v>150.47</v>
      </c>
      <c r="K160" s="112">
        <v>2506</v>
      </c>
      <c r="L160" s="112">
        <v>300</v>
      </c>
      <c r="M160" s="112">
        <v>2506</v>
      </c>
      <c r="N160" s="112">
        <v>0</v>
      </c>
    </row>
    <row r="161" spans="1:14" s="85" customFormat="1" hidden="1">
      <c r="A161" s="107"/>
      <c r="B161" s="114" t="s">
        <v>243</v>
      </c>
      <c r="C161" s="110"/>
      <c r="D161" s="112">
        <v>15896.7</v>
      </c>
      <c r="E161" s="112">
        <v>9131.1</v>
      </c>
      <c r="F161" s="112">
        <v>7317.86</v>
      </c>
      <c r="G161" s="112">
        <v>421479.39999999997</v>
      </c>
      <c r="H161" s="112">
        <v>18126.509999999998</v>
      </c>
      <c r="I161" s="112">
        <v>605450.9</v>
      </c>
      <c r="J161" s="112">
        <v>530.18999999999994</v>
      </c>
      <c r="K161" s="112">
        <v>605382.1</v>
      </c>
      <c r="L161" s="112">
        <v>584.91</v>
      </c>
      <c r="M161" s="112">
        <v>108281.49999999999</v>
      </c>
      <c r="N161" s="112">
        <v>0</v>
      </c>
    </row>
    <row r="162" spans="1:14" s="85" customFormat="1" hidden="1">
      <c r="A162" s="107"/>
      <c r="B162" s="114" t="s">
        <v>244</v>
      </c>
      <c r="C162" s="110"/>
      <c r="D162" s="112">
        <v>2607514.0999999996</v>
      </c>
      <c r="E162" s="112">
        <v>2766736.1</v>
      </c>
      <c r="F162" s="112">
        <v>1407024.63</v>
      </c>
      <c r="G162" s="112">
        <v>3366590.4000000004</v>
      </c>
      <c r="H162" s="112">
        <v>18949.18</v>
      </c>
      <c r="I162" s="112">
        <v>3825394.9</v>
      </c>
      <c r="J162" s="112">
        <v>1116.5</v>
      </c>
      <c r="K162" s="112">
        <v>3869642.1</v>
      </c>
      <c r="L162" s="112">
        <v>1192.19</v>
      </c>
      <c r="M162" s="112">
        <v>3394539.5</v>
      </c>
      <c r="N162" s="112">
        <v>0</v>
      </c>
    </row>
    <row r="163" spans="1:14" s="85" customFormat="1" hidden="1">
      <c r="A163" s="107"/>
      <c r="B163" s="110"/>
      <c r="C163" s="110"/>
      <c r="D163" s="112">
        <v>0</v>
      </c>
      <c r="E163" s="112">
        <v>0</v>
      </c>
      <c r="F163" s="112">
        <v>0</v>
      </c>
      <c r="G163" s="112">
        <v>0</v>
      </c>
      <c r="H163" s="112"/>
      <c r="I163" s="112">
        <v>0</v>
      </c>
      <c r="J163" s="112"/>
      <c r="K163" s="112">
        <v>0</v>
      </c>
      <c r="L163" s="112"/>
      <c r="M163" s="112">
        <v>0</v>
      </c>
      <c r="N163" s="112"/>
    </row>
    <row r="164" spans="1:14" ht="12.75" hidden="1" customHeight="1"/>
    <row r="165" spans="1:14" ht="12.75" hidden="1" customHeight="1">
      <c r="D165" s="52">
        <v>31969601.329999998</v>
      </c>
      <c r="E165" s="52">
        <v>32078307.899999999</v>
      </c>
      <c r="F165" s="52">
        <v>16297809.27</v>
      </c>
      <c r="G165" s="52">
        <v>33305642.399999999</v>
      </c>
      <c r="H165" s="52"/>
      <c r="I165" s="52">
        <v>35550753.5</v>
      </c>
      <c r="J165" s="52"/>
      <c r="K165" s="52">
        <v>37272572.799999997</v>
      </c>
      <c r="L165" s="52"/>
      <c r="M165" s="52">
        <v>38575731.799999997</v>
      </c>
    </row>
    <row r="166" spans="1:14" ht="12.75" hidden="1" customHeight="1">
      <c r="D166" s="52">
        <v>31969601.329999998</v>
      </c>
      <c r="E166" s="52">
        <v>32078307.899999999</v>
      </c>
      <c r="F166" s="52">
        <v>16297809.27</v>
      </c>
      <c r="G166" s="52">
        <v>33305642.399999999</v>
      </c>
      <c r="H166" s="52"/>
      <c r="I166" s="52">
        <v>35550753.5</v>
      </c>
      <c r="J166" s="52"/>
      <c r="K166" s="52">
        <v>37272572.799999997</v>
      </c>
      <c r="L166" s="52"/>
      <c r="M166" s="52">
        <v>38575731.799999997</v>
      </c>
      <c r="N166" s="52"/>
    </row>
    <row r="167" spans="1:14" ht="12.75" hidden="1" customHeight="1">
      <c r="D167" s="52">
        <v>31969601.330000002</v>
      </c>
      <c r="E167" s="52">
        <v>32078307.899999995</v>
      </c>
      <c r="F167" s="52">
        <v>16297809.27</v>
      </c>
      <c r="G167" s="52">
        <v>33305642.399999995</v>
      </c>
      <c r="H167" s="52"/>
      <c r="I167" s="52">
        <v>35550753.5</v>
      </c>
      <c r="J167" s="52"/>
      <c r="K167" s="52">
        <v>37272572.79999999</v>
      </c>
      <c r="L167" s="52"/>
      <c r="M167" s="52">
        <v>38575731.800000004</v>
      </c>
      <c r="N167" s="52"/>
    </row>
    <row r="168" spans="1:14" ht="12.75" hidden="1" customHeight="1">
      <c r="D168" s="52"/>
      <c r="E168" s="52"/>
      <c r="F168" s="52"/>
      <c r="G168" s="52"/>
      <c r="H168" s="52"/>
      <c r="I168" s="52"/>
      <c r="J168" s="52"/>
      <c r="K168" s="52"/>
      <c r="L168" s="52"/>
      <c r="M168" s="52"/>
      <c r="N168" s="52"/>
    </row>
    <row r="169" spans="1:14" ht="12.75" hidden="1" customHeight="1">
      <c r="D169" s="115"/>
      <c r="E169" s="115"/>
      <c r="F169" s="115"/>
      <c r="G169" s="115"/>
      <c r="H169" s="115"/>
      <c r="I169" s="115"/>
      <c r="J169" s="115"/>
      <c r="K169" s="115"/>
      <c r="L169" s="115"/>
      <c r="M169" s="115"/>
      <c r="N169" s="115"/>
    </row>
    <row r="170" spans="1:14" ht="12.75" hidden="1" customHeight="1"/>
    <row r="171" spans="1:14" ht="12.75" hidden="1" customHeight="1">
      <c r="D171" s="52">
        <v>0</v>
      </c>
      <c r="E171" s="52">
        <v>0</v>
      </c>
      <c r="F171" s="52">
        <v>0</v>
      </c>
      <c r="G171" s="52">
        <v>0</v>
      </c>
      <c r="H171" s="52">
        <v>0</v>
      </c>
      <c r="I171" s="52">
        <v>79943.20000000298</v>
      </c>
      <c r="J171" s="52">
        <v>0.18000000000000682</v>
      </c>
      <c r="K171" s="52">
        <v>692376</v>
      </c>
      <c r="L171" s="52">
        <v>1.710000000000008</v>
      </c>
      <c r="M171" s="52">
        <v>745361</v>
      </c>
      <c r="N171" s="52">
        <v>8.2374865736085212E-2</v>
      </c>
    </row>
    <row r="172" spans="1:14" ht="12.75" hidden="1" customHeight="1">
      <c r="D172" s="52">
        <v>0</v>
      </c>
      <c r="E172" s="52">
        <v>0</v>
      </c>
      <c r="F172" s="52">
        <v>0</v>
      </c>
      <c r="G172" s="52">
        <v>0</v>
      </c>
      <c r="H172" s="52">
        <v>0</v>
      </c>
      <c r="I172" s="52">
        <v>-1122409.8</v>
      </c>
      <c r="J172" s="52">
        <v>-9.9499999999999993</v>
      </c>
      <c r="K172" s="52">
        <v>0</v>
      </c>
      <c r="L172" s="52">
        <v>0</v>
      </c>
      <c r="M172" s="52">
        <v>0</v>
      </c>
      <c r="N172" s="52">
        <v>0</v>
      </c>
    </row>
    <row r="173" spans="1:14" ht="12.75" hidden="1" customHeight="1">
      <c r="D173" s="52">
        <v>0</v>
      </c>
      <c r="E173" s="52">
        <v>0</v>
      </c>
      <c r="F173" s="52">
        <v>0</v>
      </c>
      <c r="G173" s="52">
        <v>0</v>
      </c>
      <c r="H173" s="52">
        <v>0</v>
      </c>
      <c r="I173" s="52">
        <v>0</v>
      </c>
      <c r="J173" s="52">
        <v>0</v>
      </c>
      <c r="K173" s="52">
        <v>0</v>
      </c>
      <c r="L173" s="52">
        <v>0</v>
      </c>
      <c r="M173" s="52">
        <v>0</v>
      </c>
      <c r="N173" s="52">
        <v>0</v>
      </c>
    </row>
    <row r="174" spans="1:14" ht="12.75" hidden="1" customHeight="1">
      <c r="D174" s="52">
        <v>0</v>
      </c>
      <c r="E174" s="52">
        <v>0</v>
      </c>
      <c r="F174" s="52">
        <v>0</v>
      </c>
      <c r="G174" s="52">
        <v>0</v>
      </c>
      <c r="H174" s="52">
        <v>0</v>
      </c>
      <c r="I174" s="52">
        <v>-1122409.8</v>
      </c>
      <c r="J174" s="52">
        <v>-43.59</v>
      </c>
      <c r="K174" s="52">
        <v>0</v>
      </c>
      <c r="L174" s="52">
        <v>0</v>
      </c>
      <c r="M174" s="52">
        <v>0</v>
      </c>
      <c r="N174" s="52">
        <v>0</v>
      </c>
    </row>
    <row r="175" spans="1:14" ht="12.75" hidden="1" customHeight="1">
      <c r="D175" s="52">
        <v>0</v>
      </c>
      <c r="E175" s="52">
        <v>0</v>
      </c>
      <c r="F175" s="52">
        <v>0</v>
      </c>
      <c r="G175" s="52">
        <v>0</v>
      </c>
      <c r="H175" s="52">
        <v>0</v>
      </c>
      <c r="I175" s="52">
        <v>0</v>
      </c>
      <c r="J175" s="52">
        <v>0</v>
      </c>
      <c r="K175" s="52">
        <v>0</v>
      </c>
      <c r="L175" s="52">
        <v>0</v>
      </c>
      <c r="M175" s="52">
        <v>0</v>
      </c>
      <c r="N175" s="52">
        <v>0</v>
      </c>
    </row>
    <row r="176" spans="1:14" ht="12.75" hidden="1" customHeight="1">
      <c r="D176" s="52">
        <v>0</v>
      </c>
      <c r="E176" s="52">
        <v>0</v>
      </c>
      <c r="F176" s="52">
        <v>0</v>
      </c>
      <c r="G176" s="52">
        <v>0</v>
      </c>
      <c r="H176" s="52">
        <v>0</v>
      </c>
      <c r="I176" s="52">
        <v>0</v>
      </c>
      <c r="J176" s="52">
        <v>0</v>
      </c>
      <c r="K176" s="52">
        <v>0</v>
      </c>
      <c r="L176" s="52">
        <v>0</v>
      </c>
      <c r="M176" s="52">
        <v>0</v>
      </c>
      <c r="N176" s="52">
        <v>0</v>
      </c>
    </row>
    <row r="177" spans="4:14" ht="12.75" hidden="1" customHeight="1">
      <c r="D177" s="52">
        <v>0</v>
      </c>
      <c r="E177" s="52">
        <v>0</v>
      </c>
      <c r="F177" s="52">
        <v>0</v>
      </c>
      <c r="G177" s="52">
        <v>0</v>
      </c>
      <c r="H177" s="52">
        <v>0</v>
      </c>
      <c r="I177" s="52">
        <v>1202353</v>
      </c>
      <c r="J177" s="52">
        <v>3.6099999999999994</v>
      </c>
      <c r="K177" s="52">
        <v>692376</v>
      </c>
      <c r="L177" s="52">
        <v>-1.6599999999999966</v>
      </c>
      <c r="M177" s="52">
        <v>745361</v>
      </c>
      <c r="N177" s="52">
        <v>8.2374865736085212E-2</v>
      </c>
    </row>
    <row r="178" spans="4:14" ht="12.75" hidden="1" customHeight="1">
      <c r="D178" s="52">
        <v>0</v>
      </c>
      <c r="E178" s="52">
        <v>0</v>
      </c>
      <c r="F178" s="52">
        <v>0</v>
      </c>
      <c r="G178" s="52">
        <v>0</v>
      </c>
      <c r="H178" s="52">
        <v>0</v>
      </c>
      <c r="I178" s="52">
        <v>0</v>
      </c>
      <c r="J178" s="52">
        <v>0</v>
      </c>
      <c r="K178" s="52">
        <v>0</v>
      </c>
      <c r="L178" s="52">
        <v>0</v>
      </c>
      <c r="M178" s="52">
        <v>0</v>
      </c>
      <c r="N178" s="52">
        <v>0</v>
      </c>
    </row>
    <row r="179" spans="4:14" ht="12.75" hidden="1" customHeight="1">
      <c r="D179" s="52">
        <v>0</v>
      </c>
      <c r="E179" s="52">
        <v>0</v>
      </c>
      <c r="F179" s="52">
        <v>0</v>
      </c>
      <c r="G179" s="52">
        <v>0</v>
      </c>
      <c r="H179" s="52">
        <v>0</v>
      </c>
      <c r="I179" s="52">
        <v>0</v>
      </c>
      <c r="J179" s="52">
        <v>0</v>
      </c>
      <c r="K179" s="52">
        <v>0</v>
      </c>
      <c r="L179" s="52">
        <v>0</v>
      </c>
      <c r="M179" s="52">
        <v>0</v>
      </c>
      <c r="N179" s="52">
        <v>-2.3115801846387285E-3</v>
      </c>
    </row>
    <row r="180" spans="4:14" ht="12.75" hidden="1" customHeight="1">
      <c r="D180" s="52">
        <v>0</v>
      </c>
      <c r="E180" s="52">
        <v>0</v>
      </c>
      <c r="F180" s="52">
        <v>0</v>
      </c>
      <c r="G180" s="52">
        <v>0</v>
      </c>
      <c r="H180" s="52">
        <v>0</v>
      </c>
      <c r="I180" s="52">
        <v>0</v>
      </c>
      <c r="J180" s="52">
        <v>0</v>
      </c>
      <c r="K180" s="52">
        <v>0</v>
      </c>
      <c r="L180" s="52">
        <v>0</v>
      </c>
      <c r="M180" s="52">
        <v>0</v>
      </c>
      <c r="N180" s="52">
        <v>0</v>
      </c>
    </row>
    <row r="181" spans="4:14" ht="12.75" hidden="1" customHeight="1">
      <c r="D181" s="52">
        <v>0</v>
      </c>
      <c r="E181" s="52">
        <v>0</v>
      </c>
      <c r="F181" s="52">
        <v>0</v>
      </c>
      <c r="G181" s="52">
        <v>0</v>
      </c>
      <c r="H181" s="52">
        <v>0</v>
      </c>
      <c r="I181" s="52">
        <v>0</v>
      </c>
      <c r="J181" s="52">
        <v>0</v>
      </c>
      <c r="K181" s="52">
        <v>0</v>
      </c>
      <c r="L181" s="52">
        <v>0</v>
      </c>
      <c r="M181" s="52">
        <v>0</v>
      </c>
      <c r="N181" s="52">
        <v>0</v>
      </c>
    </row>
    <row r="182" spans="4:14" ht="12.75" hidden="1" customHeight="1">
      <c r="D182" s="52">
        <v>0</v>
      </c>
      <c r="E182" s="52">
        <v>0</v>
      </c>
      <c r="F182" s="52">
        <v>0</v>
      </c>
      <c r="G182" s="52">
        <v>0</v>
      </c>
      <c r="H182" s="52">
        <v>0</v>
      </c>
      <c r="I182" s="52">
        <v>0</v>
      </c>
      <c r="J182" s="52">
        <v>0</v>
      </c>
      <c r="K182" s="52">
        <v>0</v>
      </c>
      <c r="L182" s="52">
        <v>0</v>
      </c>
      <c r="M182" s="52">
        <v>0</v>
      </c>
      <c r="N182" s="52">
        <v>-2.5875250020845897E-3</v>
      </c>
    </row>
    <row r="183" spans="4:14" ht="12.75" hidden="1" customHeight="1">
      <c r="D183" s="52">
        <v>2.801243681460619E-10</v>
      </c>
      <c r="E183" s="52">
        <v>-9.276845958083868E-11</v>
      </c>
      <c r="F183" s="52">
        <v>1.0095391189679503E-10</v>
      </c>
      <c r="G183" s="52">
        <v>0</v>
      </c>
      <c r="H183" s="52">
        <v>0</v>
      </c>
      <c r="I183" s="52">
        <v>0</v>
      </c>
      <c r="J183" s="52">
        <v>0</v>
      </c>
      <c r="K183" s="52">
        <v>0</v>
      </c>
      <c r="L183" s="52">
        <v>0</v>
      </c>
      <c r="M183" s="52">
        <v>0</v>
      </c>
      <c r="N183" s="52">
        <v>3.5279685342572975E-3</v>
      </c>
    </row>
    <row r="186" spans="4:14" ht="12.75" customHeight="1">
      <c r="D186" s="52"/>
      <c r="E186" s="52"/>
      <c r="F186" s="52"/>
      <c r="G186" s="52"/>
      <c r="H186" s="52"/>
      <c r="I186" s="52"/>
      <c r="J186" s="52"/>
      <c r="K186" s="52"/>
      <c r="L186" s="52"/>
      <c r="M186" s="52"/>
      <c r="N186" s="52"/>
    </row>
    <row r="187" spans="4:14" ht="12.75" customHeight="1">
      <c r="D187" s="52"/>
      <c r="E187" s="52"/>
      <c r="F187" s="52"/>
      <c r="G187" s="52"/>
      <c r="H187" s="52"/>
      <c r="I187" s="52"/>
      <c r="J187" s="52"/>
      <c r="K187" s="52"/>
      <c r="L187" s="52"/>
      <c r="M187" s="52"/>
      <c r="N187" s="52"/>
    </row>
    <row r="188" spans="4:14" ht="12.75" customHeight="1">
      <c r="D188" s="52"/>
      <c r="E188" s="52"/>
      <c r="F188" s="52"/>
      <c r="G188" s="52"/>
      <c r="H188" s="52"/>
      <c r="I188" s="52"/>
      <c r="J188" s="52"/>
      <c r="K188" s="52"/>
      <c r="L188" s="52"/>
      <c r="M188" s="52"/>
      <c r="N188" s="52"/>
    </row>
    <row r="189" spans="4:14" ht="12.75" customHeight="1">
      <c r="D189" s="52"/>
      <c r="E189" s="52"/>
      <c r="F189" s="52"/>
      <c r="G189" s="52"/>
      <c r="H189" s="52"/>
      <c r="I189" s="52"/>
      <c r="J189" s="52"/>
      <c r="K189" s="52"/>
      <c r="L189" s="52"/>
      <c r="M189" s="52"/>
      <c r="N189" s="52"/>
    </row>
    <row r="190" spans="4:14" ht="12.75" customHeight="1">
      <c r="D190" s="52"/>
      <c r="E190" s="52"/>
      <c r="F190" s="52"/>
      <c r="G190" s="52"/>
      <c r="H190" s="52"/>
      <c r="I190" s="52"/>
      <c r="J190" s="52"/>
      <c r="K190" s="52"/>
      <c r="L190" s="52"/>
      <c r="M190" s="52"/>
      <c r="N190" s="52"/>
    </row>
    <row r="191" spans="4:14" ht="12.75" customHeight="1">
      <c r="D191" s="52"/>
      <c r="E191" s="52"/>
      <c r="F191" s="52"/>
      <c r="G191" s="52"/>
      <c r="H191" s="52"/>
      <c r="I191" s="52"/>
      <c r="J191" s="52"/>
      <c r="K191" s="52"/>
      <c r="L191" s="52"/>
      <c r="M191" s="52"/>
      <c r="N191" s="52"/>
    </row>
    <row r="192" spans="4:14" ht="12.75" customHeight="1">
      <c r="D192" s="52"/>
      <c r="E192" s="52"/>
      <c r="F192" s="52"/>
      <c r="G192" s="52"/>
      <c r="H192" s="52"/>
      <c r="I192" s="52"/>
      <c r="J192" s="52"/>
      <c r="K192" s="52"/>
      <c r="L192" s="52"/>
      <c r="M192" s="52"/>
      <c r="N192" s="52"/>
    </row>
    <row r="193" spans="4:14" ht="12.75" customHeight="1">
      <c r="D193" s="52"/>
      <c r="E193" s="52"/>
      <c r="F193" s="52"/>
      <c r="G193" s="52"/>
      <c r="H193" s="52"/>
      <c r="I193" s="52"/>
      <c r="J193" s="52"/>
      <c r="K193" s="52"/>
      <c r="L193" s="52"/>
      <c r="M193" s="52"/>
      <c r="N193" s="52"/>
    </row>
    <row r="194" spans="4:14" ht="12.75" customHeight="1">
      <c r="D194" s="52"/>
      <c r="E194" s="52"/>
      <c r="F194" s="52"/>
      <c r="G194" s="52"/>
      <c r="H194" s="52"/>
      <c r="I194" s="52"/>
      <c r="J194" s="52"/>
      <c r="K194" s="52"/>
      <c r="L194" s="52"/>
      <c r="M194" s="52"/>
      <c r="N194" s="52"/>
    </row>
    <row r="195" spans="4:14" ht="12.75" customHeight="1">
      <c r="D195" s="52"/>
      <c r="E195" s="52"/>
      <c r="F195" s="52"/>
      <c r="G195" s="52"/>
      <c r="H195" s="52"/>
      <c r="I195" s="52"/>
      <c r="J195" s="52"/>
      <c r="K195" s="52"/>
      <c r="L195" s="52"/>
      <c r="M195" s="52"/>
      <c r="N195" s="52"/>
    </row>
    <row r="196" spans="4:14" ht="12.75" customHeight="1">
      <c r="D196" s="52"/>
      <c r="E196" s="52"/>
      <c r="F196" s="52"/>
      <c r="G196" s="52"/>
      <c r="H196" s="52"/>
      <c r="I196" s="52"/>
      <c r="J196" s="52"/>
      <c r="K196" s="52"/>
      <c r="L196" s="52"/>
      <c r="M196" s="52"/>
      <c r="N196" s="52"/>
    </row>
    <row r="197" spans="4:14" ht="12.75" customHeight="1">
      <c r="D197" s="52"/>
      <c r="E197" s="52"/>
      <c r="F197" s="52"/>
      <c r="G197" s="52"/>
      <c r="H197" s="52"/>
      <c r="I197" s="52"/>
      <c r="J197" s="52"/>
      <c r="K197" s="52"/>
      <c r="L197" s="52"/>
      <c r="M197" s="52"/>
      <c r="N197" s="52"/>
    </row>
    <row r="198" spans="4:14" ht="12.75" customHeight="1">
      <c r="D198" s="52"/>
      <c r="E198" s="52"/>
      <c r="F198" s="52"/>
      <c r="G198" s="52"/>
      <c r="H198" s="52"/>
      <c r="I198" s="52"/>
      <c r="J198" s="52"/>
      <c r="K198" s="52"/>
      <c r="L198" s="52"/>
      <c r="M198" s="52"/>
      <c r="N198" s="52"/>
    </row>
    <row r="199" spans="4:14" ht="12.75" customHeight="1">
      <c r="D199" s="52"/>
      <c r="E199" s="52"/>
      <c r="F199" s="52"/>
      <c r="G199" s="52"/>
      <c r="H199" s="52"/>
      <c r="I199" s="52"/>
      <c r="J199" s="52"/>
      <c r="K199" s="52"/>
      <c r="L199" s="52"/>
      <c r="M199" s="52"/>
      <c r="N199" s="52"/>
    </row>
    <row r="200" spans="4:14" ht="12.75" customHeight="1">
      <c r="D200" s="52"/>
      <c r="E200" s="52"/>
      <c r="F200" s="52"/>
      <c r="G200" s="52"/>
      <c r="H200" s="52"/>
      <c r="I200" s="52"/>
      <c r="J200" s="52"/>
      <c r="K200" s="52"/>
      <c r="L200" s="52"/>
      <c r="M200" s="52"/>
      <c r="N200" s="52"/>
    </row>
    <row r="201" spans="4:14" ht="12.75" customHeight="1">
      <c r="D201" s="52"/>
      <c r="E201" s="52"/>
      <c r="F201" s="52"/>
      <c r="G201" s="52"/>
      <c r="H201" s="52"/>
      <c r="I201" s="52"/>
      <c r="J201" s="52"/>
      <c r="K201" s="52"/>
      <c r="L201" s="52"/>
      <c r="M201" s="52"/>
      <c r="N201" s="52"/>
    </row>
  </sheetData>
  <mergeCells count="11">
    <mergeCell ref="K1:N1"/>
    <mergeCell ref="B3:K3"/>
    <mergeCell ref="A154:N154"/>
    <mergeCell ref="A5:A6"/>
    <mergeCell ref="B5:B6"/>
    <mergeCell ref="C5:C6"/>
    <mergeCell ref="D5:D6"/>
    <mergeCell ref="E5:H5"/>
    <mergeCell ref="I5:J5"/>
    <mergeCell ref="K5:L5"/>
    <mergeCell ref="M5:N5"/>
  </mergeCells>
  <printOptions horizontalCentered="1"/>
  <pageMargins left="0.31496062992125984" right="0.19685039370078741" top="0.78740157480314965" bottom="0.19685039370078741" header="0" footer="0"/>
  <pageSetup paperSize="9" scale="63" orientation="portrait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Доходы по ГАдам</vt:lpstr>
      <vt:lpstr>Доходы по ВД</vt:lpstr>
      <vt:lpstr>'Доходы по ВД'!Заголовки_для_печати</vt:lpstr>
      <vt:lpstr>'Доходы по ГАдам'!Заголовки_для_печати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Savina</dc:creator>
  <cp:lastModifiedBy>ErmolinaAN</cp:lastModifiedBy>
  <cp:lastPrinted>2017-11-02T01:10:41Z</cp:lastPrinted>
  <dcterms:created xsi:type="dcterms:W3CDTF">2016-09-20T00:27:03Z</dcterms:created>
  <dcterms:modified xsi:type="dcterms:W3CDTF">2021-11-08T01:34:55Z</dcterms:modified>
</cp:coreProperties>
</file>